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KarlStrandberg\Documents\FY 22-23\Q3\"/>
    </mc:Choice>
  </mc:AlternateContent>
  <xr:revisionPtr revIDLastSave="0" documentId="8_{B985F55B-ECE8-43C4-8048-F84E42760366}" xr6:coauthVersionLast="47" xr6:coauthVersionMax="47" xr10:uidLastSave="{00000000-0000-0000-0000-000000000000}"/>
  <bookViews>
    <workbookView xWindow="-120" yWindow="-120" windowWidth="29040" windowHeight="15840" xr2:uid="{6CEE2CAF-4465-4802-A184-FC44CDFC470E}"/>
  </bookViews>
  <sheets>
    <sheet name="PnL" sheetId="1" r:id="rId1"/>
    <sheet name="BS" sheetId="2" r:id="rId2"/>
    <sheet name="CF" sheetId="3" r:id="rId3"/>
    <sheet name="Segment" sheetId="4" r:id="rId4"/>
    <sheet name="Quarterly info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2" l="1"/>
  <c r="O43" i="2"/>
  <c r="M26" i="1" l="1"/>
  <c r="O24" i="2"/>
  <c r="O25" i="2"/>
  <c r="J8" i="3"/>
  <c r="H66" i="2"/>
  <c r="H58" i="2"/>
  <c r="H22" i="2"/>
  <c r="H18" i="2"/>
  <c r="L68" i="2"/>
  <c r="L52" i="2"/>
  <c r="L55" i="2"/>
  <c r="L42" i="2"/>
  <c r="L36" i="2"/>
  <c r="L34" i="2"/>
  <c r="L22" i="2"/>
  <c r="L18" i="2"/>
  <c r="P22" i="1"/>
  <c r="O19" i="1"/>
  <c r="O7" i="1"/>
  <c r="O6" i="1"/>
  <c r="O11" i="1"/>
  <c r="L26" i="1"/>
  <c r="K26" i="1"/>
  <c r="J26" i="1"/>
  <c r="I26" i="1"/>
  <c r="H26" i="1"/>
  <c r="G26" i="1"/>
  <c r="F26" i="1"/>
  <c r="E26" i="1"/>
  <c r="D26" i="1"/>
  <c r="C26" i="1"/>
  <c r="G87" i="4" l="1"/>
  <c r="H87" i="4"/>
  <c r="I87" i="4"/>
  <c r="J87" i="4"/>
  <c r="K87" i="4"/>
  <c r="F87" i="4"/>
</calcChain>
</file>

<file path=xl/sharedStrings.xml><?xml version="1.0" encoding="utf-8"?>
<sst xmlns="http://schemas.openxmlformats.org/spreadsheetml/2006/main" count="626" uniqueCount="268">
  <si>
    <t>CONDENSED CONSOLIDATED STATEMENT OF PROFIT OR LOSS</t>
  </si>
  <si>
    <t>Amounts in SEK m</t>
  </si>
  <si>
    <t>Apr-Jun</t>
  </si>
  <si>
    <t>Jul-Sep</t>
  </si>
  <si>
    <t>Oct-Dec</t>
  </si>
  <si>
    <t>Jan-Mar</t>
  </si>
  <si>
    <t>Jul - Sept</t>
  </si>
  <si>
    <t>Apr-Mar</t>
  </si>
  <si>
    <t>20/21</t>
  </si>
  <si>
    <t>21/22</t>
  </si>
  <si>
    <t>Net sales</t>
  </si>
  <si>
    <t>Other operating income</t>
  </si>
  <si>
    <t>Total operating income</t>
  </si>
  <si>
    <t>Work performed by company for its own use an capitalized</t>
  </si>
  <si>
    <t>Goods for resale</t>
  </si>
  <si>
    <t>Other external expenses</t>
  </si>
  <si>
    <t>Personnel expenses</t>
  </si>
  <si>
    <t>Depreciation, amortization and impairment</t>
  </si>
  <si>
    <t>Other operating expenses</t>
  </si>
  <si>
    <t>Share of profit of an associate</t>
  </si>
  <si>
    <t>Operating profit</t>
  </si>
  <si>
    <t>Net financial items</t>
  </si>
  <si>
    <t>Profit before tax</t>
  </si>
  <si>
    <t>Income tax</t>
  </si>
  <si>
    <t>Net profit for the period</t>
  </si>
  <si>
    <t>Net profit for the period attributable to:</t>
  </si>
  <si>
    <t>Equity holders of the parent</t>
  </si>
  <si>
    <t>Non-controlling interests</t>
  </si>
  <si>
    <t>DERIVATION OF THE ALTERNATIVE PERFORMANCE MEASURE, ADJUSTED EBITDA AND ADJUSTED EBIT</t>
  </si>
  <si>
    <t>EBIT</t>
  </si>
  <si>
    <t>EBITDA</t>
  </si>
  <si>
    <t>Personnel costs related to aqcuisitions</t>
  </si>
  <si>
    <t>Remeasurement of participation in associated companies</t>
  </si>
  <si>
    <t>Remeasurement of contingent consideration</t>
  </si>
  <si>
    <t>Transaction costs</t>
  </si>
  <si>
    <t>Items affecting comparability</t>
  </si>
  <si>
    <t>Adjusted EBITDA</t>
  </si>
  <si>
    <t>Amortization of surplus values of acquired intangible assets</t>
  </si>
  <si>
    <t>Adjusted EBIT</t>
  </si>
  <si>
    <t>DERIVATION OF THE ALTERNATIVE PERFORMANCE MEASURE, ADJUSTED EARNINGS PER SHARE</t>
  </si>
  <si>
    <t>Adjustments</t>
  </si>
  <si>
    <t>Remeasurement of contingent consideration &gt;1 year</t>
  </si>
  <si>
    <t>Change in fair value contingent consideration and put/call options on minority interests</t>
  </si>
  <si>
    <t>Interest expense contingent consideration</t>
  </si>
  <si>
    <t>Adjustments pre tax</t>
  </si>
  <si>
    <t>Tax effects on adjustments</t>
  </si>
  <si>
    <t>Adjustments post tax</t>
  </si>
  <si>
    <t>Adjusted net profit for the period</t>
  </si>
  <si>
    <t>Average number of shares, million</t>
  </si>
  <si>
    <t>Adjusted Earnings per share, SEK</t>
  </si>
  <si>
    <t>Average number of shares after full dilution, million</t>
  </si>
  <si>
    <t>Adjusted Earnings per share after full dilution, SEK</t>
  </si>
  <si>
    <t>Basic shares weighted average (IAS 31), million</t>
  </si>
  <si>
    <t>Basic earnings per share, SEK (IAS 31), SEK</t>
  </si>
  <si>
    <t>Diluted shares weighted average (IAS 31), million</t>
  </si>
  <si>
    <t>Diluted earnings per share, SEK (IAS 31), SEK</t>
  </si>
  <si>
    <t>CONDENSED CONSOLIDATED STATEMENT OF FINANCIAL POSITION</t>
  </si>
  <si>
    <t>ASSETS</t>
  </si>
  <si>
    <t>Non-current assets</t>
  </si>
  <si>
    <t>Goodwill</t>
  </si>
  <si>
    <t>Intangible assets</t>
  </si>
  <si>
    <t>Property, plant and equipment</t>
  </si>
  <si>
    <t>Right-of-use assets</t>
  </si>
  <si>
    <t>Investments in associates</t>
  </si>
  <si>
    <t>Non-current financial assets</t>
  </si>
  <si>
    <t>Deferred tax assets</t>
  </si>
  <si>
    <t>Total non-current assets</t>
  </si>
  <si>
    <t>Current assets</t>
  </si>
  <si>
    <t>Inventories</t>
  </si>
  <si>
    <t>Trade receivables</t>
  </si>
  <si>
    <t>Contract assets</t>
  </si>
  <si>
    <t>-</t>
  </si>
  <si>
    <t>Current tax assets</t>
  </si>
  <si>
    <t>Other receivables</t>
  </si>
  <si>
    <t>Prepaid expenses</t>
  </si>
  <si>
    <t>Current investments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</si>
  <si>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</si>
  <si>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</si>
  <si>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</si>
  <si>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</si>
  <si>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</si>
  <si>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</si>
  <si>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Other contributed capital</t>
  </si>
  <si>
    <t>Reserves</t>
  </si>
  <si>
    <t>Retained earnings, including net profit</t>
  </si>
  <si>
    <t>Total equity attributable to equity holders of the parent</t>
  </si>
  <si>
    <t>Total equity</t>
  </si>
  <si>
    <t>Non-current liabilities</t>
  </si>
  <si>
    <t>Liabilities to credit institutions</t>
  </si>
  <si>
    <t>Other non-current liabilities</t>
  </si>
  <si>
    <t>Lease liabilities</t>
  </si>
  <si>
    <t>Provisions</t>
  </si>
  <si>
    <t>Contingent considerations</t>
  </si>
  <si>
    <t>Non-current put/call options on minority interest</t>
  </si>
  <si>
    <t>Non-current employee benefits</t>
  </si>
  <si>
    <t>Non-current liabilities to employees related to acquisitions</t>
  </si>
  <si>
    <t>Deferred tax liabilities</t>
  </si>
  <si>
    <t>Total non-current liabilities</t>
  </si>
  <si>
    <t>Current liabilities</t>
  </si>
  <si>
    <t>Current account credit facilities</t>
  </si>
  <si>
    <t>Advances from customers</t>
  </si>
  <si>
    <t>Trade payables</t>
  </si>
  <si>
    <t>Contract liabilities</t>
  </si>
  <si>
    <t>Current put/call options on minority interest</t>
  </si>
  <si>
    <t>Tax liabilities</t>
  </si>
  <si>
    <t>Current liabilities to employees related to acquisitions</t>
  </si>
  <si>
    <t>Other current liabilities</t>
  </si>
  <si>
    <t>Accrued expenses and prepaid income</t>
  </si>
  <si>
    <t>Total current liabilities</t>
  </si>
  <si>
    <t>TOTAL EQUITY AND LIABILITIES</t>
  </si>
  <si>
    <t>CONDENSED CONSOLIDATED CASH FLOW STATEMENT</t>
  </si>
  <si>
    <t>Operating activities</t>
  </si>
  <si>
    <t>Adjustment for differences between profit before tax and net cash flow</t>
  </si>
  <si>
    <t>Tax paid</t>
  </si>
  <si>
    <t>Cash flow from operating activities before changes in working capital</t>
  </si>
  <si>
    <t>Cash flow from changes in working capital</t>
  </si>
  <si>
    <t>Change in inventories</t>
  </si>
  <si>
    <t>Change in operating receivables</t>
  </si>
  <si>
    <t>Change in operating liabilities</t>
  </si>
  <si>
    <t>Cash flow from operating activities</t>
  </si>
  <si>
    <t>Investing activities</t>
  </si>
  <si>
    <t>Acquisition of property, plant and equipment</t>
  </si>
  <si>
    <t>Proceeds from sales of property, plant and equipment</t>
  </si>
  <si>
    <t>Acquisition of intangible assets</t>
  </si>
  <si>
    <t>Proceeds from sales of intangible assets</t>
  </si>
  <si>
    <t>Acquisition of subsidiaries, net of cash acquired</t>
  </si>
  <si>
    <t>Change in current investment</t>
  </si>
  <si>
    <t>Acquisition of financial assets</t>
  </si>
  <si>
    <t>Proceeds from sales of financial assets</t>
  </si>
  <si>
    <t>Cash flow from investing activities</t>
  </si>
  <si>
    <t>Financing activities</t>
  </si>
  <si>
    <t>New share issue</t>
  </si>
  <si>
    <t>Issuance costs</t>
  </si>
  <si>
    <t>Proceeds from borrowings</t>
  </si>
  <si>
    <t>Received dividend</t>
  </si>
  <si>
    <t>Repayment of loans</t>
  </si>
  <si>
    <t>Payment och lease liabilities</t>
  </si>
  <si>
    <t>Cash flow from financing activities</t>
  </si>
  <si>
    <t>Cash flow for the period</t>
  </si>
  <si>
    <t>Cash and cash equivalents at the beginning of period</t>
  </si>
  <si>
    <t>Exchange-rate differences in cash and cash equivalents</t>
  </si>
  <si>
    <t>Cash and cash equivalents at the end of period</t>
  </si>
  <si>
    <t>CASH FLOW AND FINANCIAL POSITION</t>
  </si>
  <si>
    <t>EBITDA, adjusted 1)</t>
  </si>
  <si>
    <t>Cash taxes paid</t>
  </si>
  <si>
    <t>Operating Cash Flow</t>
  </si>
  <si>
    <t>Net investment in intangible assets</t>
  </si>
  <si>
    <t>Net investment in tangible assets</t>
  </si>
  <si>
    <t>Net investment in financial assets</t>
  </si>
  <si>
    <t>Net investment</t>
  </si>
  <si>
    <t>Free Cash Flow before working capital</t>
  </si>
  <si>
    <t>Change in working capital</t>
  </si>
  <si>
    <t>Free Cash Flow after working capital</t>
  </si>
  <si>
    <t>Net investment in acquired companies</t>
  </si>
  <si>
    <t>SEGMENT INFORMATION</t>
  </si>
  <si>
    <t>Oct - Dec</t>
  </si>
  <si>
    <t>Net sales per Segment</t>
  </si>
  <si>
    <t>PC/Console</t>
  </si>
  <si>
    <t>Mobile</t>
  </si>
  <si>
    <t>Tabletop</t>
  </si>
  <si>
    <t>Entertainment &amp; Services</t>
  </si>
  <si>
    <t>Net sales total</t>
  </si>
  <si>
    <t>Adjusted EBIT per Segment</t>
  </si>
  <si>
    <t>PC &amp; Console</t>
  </si>
  <si>
    <t>Governance</t>
  </si>
  <si>
    <t>Adjusted EBIT total</t>
  </si>
  <si>
    <t>Organic growth per Segment</t>
  </si>
  <si>
    <t>Organic growth Embracer Group</t>
  </si>
  <si>
    <t>Proforma growth per Segment</t>
  </si>
  <si>
    <t>Proforma  growth Embracer Group</t>
  </si>
  <si>
    <t>PC /CONSOLE GAMES</t>
  </si>
  <si>
    <t>Net sales split - Type of product</t>
  </si>
  <si>
    <t>Digital Sales, SEK m</t>
  </si>
  <si>
    <t>Physical Sales, SEK m</t>
  </si>
  <si>
    <t>Other, SEK m</t>
  </si>
  <si>
    <t>Total</t>
  </si>
  <si>
    <t>Product categories</t>
  </si>
  <si>
    <t>New releases sales by each quarter, SEK m</t>
  </si>
  <si>
    <t>Backcatalogue, SEK m</t>
  </si>
  <si>
    <t>IP-rights</t>
  </si>
  <si>
    <t>Owned titles, SEK m</t>
  </si>
  <si>
    <t>Publishing titles, SEK m</t>
  </si>
  <si>
    <t>MOBILE GAMES</t>
  </si>
  <si>
    <t>Mobile KPI</t>
  </si>
  <si>
    <t>Total Installs, millions</t>
  </si>
  <si>
    <t>N/A</t>
  </si>
  <si>
    <t>Total DAU, millions</t>
  </si>
  <si>
    <t>Total MAU, Millions</t>
  </si>
  <si>
    <t>User Acquisition cost, SEK m</t>
  </si>
  <si>
    <t>User Acquisition cost</t>
  </si>
  <si>
    <t>UAC % of Net Sales Mobile</t>
  </si>
  <si>
    <t>TABLETOP GAMES</t>
  </si>
  <si>
    <t>ENTERTAINMENT &amp; SERVICES</t>
  </si>
  <si>
    <t>QUARTERLY INFORMATION BY CALENDAR YEAR</t>
  </si>
  <si>
    <t>Full year</t>
  </si>
  <si>
    <t>Jan- Mar</t>
  </si>
  <si>
    <t>Net sales, SEK m</t>
  </si>
  <si>
    <t>Sales growth, Group, YoY %</t>
  </si>
  <si>
    <t>EBIT, SEK m </t>
  </si>
  <si>
    <t>EBIT, margin, %</t>
  </si>
  <si>
    <t>Adjusted EBIT, SEK m </t>
  </si>
  <si>
    <t>Adjusted  EBIT, margin, % </t>
  </si>
  <si>
    <t>Adjusted EBITDA, SEK m</t>
  </si>
  <si>
    <t>Adjusted EBITDA, margin, %</t>
  </si>
  <si>
    <t>Basic earnings per share, SEK</t>
  </si>
  <si>
    <t>0.20</t>
  </si>
  <si>
    <t>0.31</t>
  </si>
  <si>
    <t>0.58</t>
  </si>
  <si>
    <t>0.43</t>
  </si>
  <si>
    <t>Diluted earnings per share, SEK</t>
  </si>
  <si>
    <t>Adjusted Earnings per share, SEK 1)</t>
  </si>
  <si>
    <t>0.23</t>
  </si>
  <si>
    <t>0.34</t>
  </si>
  <si>
    <t>0.75</t>
  </si>
  <si>
    <t>1.41</t>
  </si>
  <si>
    <t>Cash flow from operating activities, SEK m</t>
  </si>
  <si>
    <t>Organic growth, CCY, YoY, %</t>
  </si>
  <si>
    <t>Gross Margin, %</t>
  </si>
  <si>
    <t>Specific items related to historical acquisitions</t>
  </si>
  <si>
    <t>Transaction costs, SEK m</t>
  </si>
  <si>
    <t>Personnel cost related to acquistions</t>
  </si>
  <si>
    <t>Remeasurement of participation in associated companies, SEK m</t>
  </si>
  <si>
    <t>Investments</t>
  </si>
  <si>
    <t>External game development and advances, SEK m</t>
  </si>
  <si>
    <t>Internal capitalized development, SEK m</t>
  </si>
  <si>
    <t>Sub-total - Investment in Game dev</t>
  </si>
  <si>
    <t>Other intangible assets/IP-rights, SEK m</t>
  </si>
  <si>
    <t>Completed games</t>
  </si>
  <si>
    <t>Other KPIs</t>
  </si>
  <si>
    <t>Announced Game Dev projects</t>
  </si>
  <si>
    <t>Unannounced Game Dev projects</t>
  </si>
  <si>
    <t>Headcount</t>
  </si>
  <si>
    <t>Total internal game developers</t>
  </si>
  <si>
    <t>Total external game developers </t>
  </si>
  <si>
    <t>Total internal employees, non-development</t>
  </si>
  <si>
    <t>Number of studios</t>
  </si>
  <si>
    <t>Total number External Studios</t>
  </si>
  <si>
    <t>Total number Internal Studios</t>
  </si>
  <si>
    <t>M&amp;A KPIs</t>
  </si>
  <si>
    <t>Acc. Additional operative groups</t>
  </si>
  <si>
    <t>Acc. Additional acquistions added</t>
  </si>
  <si>
    <t>Acc. Total</t>
  </si>
  <si>
    <t>Acc. Max cash consideration SEKm </t>
  </si>
  <si>
    <t>Acc. Max share consideration SEKm </t>
  </si>
  <si>
    <t>Acc. Max total consideration SEKm </t>
  </si>
  <si>
    <t>Ongoing game developement project</t>
  </si>
  <si>
    <t>Other intangible assets</t>
  </si>
  <si>
    <t>Acquisition related intangible assets</t>
  </si>
  <si>
    <t>Operational depreciation and amortization expenses</t>
  </si>
  <si>
    <t>Tangible assets</t>
  </si>
  <si>
    <t>Sub-total</t>
  </si>
  <si>
    <t>Acquistion related amortizations</t>
  </si>
  <si>
    <t>Adjustment of short term investment</t>
  </si>
  <si>
    <t>Deferred consideration</t>
  </si>
  <si>
    <t>Other cash flow items</t>
  </si>
  <si>
    <t>Completed games, PC/Console, SEK m</t>
  </si>
  <si>
    <t>Payment personnel cost related to acquisitions</t>
  </si>
  <si>
    <t>Adjusted EBITDA per Segment</t>
  </si>
  <si>
    <t>Remeasurement of contingent consideration , SEK m</t>
  </si>
  <si>
    <t>1) Periods prior to April-June 2020/2021 are presented according to previous accounting standards and are not recalculated according to IFRS</t>
  </si>
  <si>
    <t>2) Number of shares for previous periods have been adjusted and recalculated with respect to the 3:1 split carried out on October 8, 2019, and the 2:1 split carried out on September 30, 2021.</t>
  </si>
  <si>
    <t>2020 1)</t>
  </si>
  <si>
    <t>Basic shares weighted average, million, 2)</t>
  </si>
  <si>
    <t>Diluted shares weighted average, 2)</t>
  </si>
  <si>
    <t>Average number of shares, million 2)</t>
  </si>
  <si>
    <t>Average number of shares after full dilution, million, 2)</t>
  </si>
  <si>
    <t>Net profit for the period - attributable to equity holders at parent</t>
  </si>
  <si>
    <t>Game development projects, PC/Console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</si>
</sst>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=0]&quot;–&quot;;#,##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4" tint="-0.249977111117893"/>
      <name val="Calibri"/>
      <family val="2"/>
      <scheme val="minor"/>
    </font>
    <font>
      <i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vertical="top"/>
    </xf>
    <xf numFmtId="0" fontId="3" fillId="0" borderId="1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2" fillId="0" borderId="2" xfId="0" applyFont="1" applyBorder="1"/>
    <xf numFmtId="0" fontId="5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0" xfId="2" applyNumberFormat="1" applyFont="1" applyAlignment="1">
      <alignment horizontal="center"/>
    </xf>
    <xf numFmtId="3" fontId="4" fillId="0" borderId="6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3" fontId="4" fillId="0" borderId="4" xfId="2" applyNumberFormat="1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3" fontId="5" fillId="0" borderId="7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5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9" fontId="2" fillId="0" borderId="0" xfId="0" applyNumberFormat="1" applyFont="1" applyAlignment="1">
      <alignment horizontal="center"/>
    </xf>
    <xf numFmtId="9" fontId="2" fillId="0" borderId="6" xfId="0" applyNumberFormat="1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0" borderId="5" xfId="1" applyFont="1" applyBorder="1" applyAlignment="1">
      <alignment horizontal="center"/>
    </xf>
    <xf numFmtId="3" fontId="5" fillId="0" borderId="0" xfId="2" applyNumberFormat="1" applyFont="1" applyAlignment="1">
      <alignment horizontal="center"/>
    </xf>
    <xf numFmtId="3" fontId="5" fillId="0" borderId="4" xfId="2" applyNumberFormat="1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0" fontId="4" fillId="0" borderId="0" xfId="2" applyFont="1" applyAlignment="1">
      <alignment horizontal="left" wrapText="1"/>
    </xf>
    <xf numFmtId="9" fontId="2" fillId="0" borderId="0" xfId="1" applyFont="1" applyAlignment="1">
      <alignment horizontal="center"/>
    </xf>
    <xf numFmtId="0" fontId="4" fillId="0" borderId="2" xfId="2" applyFont="1" applyBorder="1" applyAlignment="1">
      <alignment horizontal="left"/>
    </xf>
    <xf numFmtId="3" fontId="4" fillId="0" borderId="2" xfId="2" applyNumberFormat="1" applyFont="1" applyBorder="1" applyAlignment="1">
      <alignment horizontal="center"/>
    </xf>
    <xf numFmtId="3" fontId="4" fillId="0" borderId="5" xfId="2" applyNumberFormat="1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3" fontId="4" fillId="0" borderId="1" xfId="2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4" fillId="0" borderId="7" xfId="2" applyNumberFormat="1" applyFont="1" applyBorder="1" applyAlignment="1">
      <alignment horizontal="center"/>
    </xf>
    <xf numFmtId="3" fontId="4" fillId="0" borderId="8" xfId="2" applyNumberFormat="1" applyFont="1" applyBorder="1" applyAlignment="1">
      <alignment horizontal="center"/>
    </xf>
    <xf numFmtId="3" fontId="4" fillId="0" borderId="9" xfId="2" applyNumberFormat="1" applyFont="1" applyBorder="1" applyAlignment="1">
      <alignment horizontal="center"/>
    </xf>
    <xf numFmtId="9" fontId="4" fillId="0" borderId="0" xfId="2" applyNumberFormat="1" applyFont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4" xfId="0" applyFont="1" applyBorder="1" applyAlignment="1">
      <alignment horizontal="center"/>
    </xf>
    <xf numFmtId="9" fontId="0" fillId="0" borderId="0" xfId="1" applyFont="1"/>
    <xf numFmtId="3" fontId="0" fillId="0" borderId="0" xfId="0" applyNumberFormat="1"/>
    <xf numFmtId="0" fontId="3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3" fillId="3" borderId="0" xfId="0" applyFont="1" applyFill="1"/>
    <xf numFmtId="3" fontId="2" fillId="4" borderId="0" xfId="0" applyNumberFormat="1" applyFont="1" applyFill="1" applyAlignment="1">
      <alignment horizontal="right"/>
    </xf>
    <xf numFmtId="1" fontId="2" fillId="4" borderId="0" xfId="0" applyNumberFormat="1" applyFont="1" applyFill="1"/>
    <xf numFmtId="0" fontId="2" fillId="4" borderId="0" xfId="0" applyFont="1" applyFill="1"/>
    <xf numFmtId="3" fontId="4" fillId="4" borderId="0" xfId="0" applyNumberFormat="1" applyFont="1" applyFill="1" applyAlignment="1">
      <alignment horizontal="right"/>
    </xf>
    <xf numFmtId="0" fontId="14" fillId="3" borderId="0" xfId="0" applyFont="1" applyFill="1"/>
    <xf numFmtId="3" fontId="2" fillId="5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vertical="top"/>
    </xf>
    <xf numFmtId="9" fontId="4" fillId="0" borderId="2" xfId="1" applyFont="1" applyFill="1" applyBorder="1" applyAlignment="1">
      <alignment horizontal="center"/>
    </xf>
    <xf numFmtId="9" fontId="5" fillId="0" borderId="2" xfId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5" fillId="0" borderId="0" xfId="2" applyFont="1" applyAlignment="1">
      <alignment horizontal="center"/>
    </xf>
    <xf numFmtId="0" fontId="15" fillId="0" borderId="0" xfId="0" applyFont="1"/>
    <xf numFmtId="165" fontId="5" fillId="0" borderId="0" xfId="2" applyNumberFormat="1" applyFont="1" applyAlignment="1">
      <alignment horizontal="center"/>
    </xf>
    <xf numFmtId="0" fontId="5" fillId="0" borderId="1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0" fillId="0" borderId="4" xfId="0" applyBorder="1"/>
    <xf numFmtId="0" fontId="10" fillId="0" borderId="2" xfId="0" applyFont="1" applyBorder="1"/>
    <xf numFmtId="0" fontId="0" fillId="0" borderId="0" xfId="0" applyAlignment="1">
      <alignment horizontal="right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/>
    <xf numFmtId="3" fontId="5" fillId="2" borderId="0" xfId="0" applyNumberFormat="1" applyFont="1" applyFill="1" applyAlignment="1">
      <alignment horizontal="center"/>
    </xf>
    <xf numFmtId="0" fontId="17" fillId="0" borderId="0" xfId="2" applyFont="1" applyAlignment="1">
      <alignment horizontal="left"/>
    </xf>
    <xf numFmtId="3" fontId="17" fillId="0" borderId="0" xfId="2" applyNumberFormat="1" applyFont="1" applyAlignment="1">
      <alignment horizontal="center"/>
    </xf>
    <xf numFmtId="3" fontId="11" fillId="0" borderId="0" xfId="0" applyNumberFormat="1" applyFont="1"/>
    <xf numFmtId="0" fontId="18" fillId="0" borderId="0" xfId="2" applyFont="1" applyAlignment="1">
      <alignment horizontal="left"/>
    </xf>
    <xf numFmtId="3" fontId="10" fillId="0" borderId="0" xfId="0" applyNumberFormat="1" applyFont="1"/>
    <xf numFmtId="3" fontId="19" fillId="0" borderId="0" xfId="0" applyNumberFormat="1" applyFont="1"/>
    <xf numFmtId="3" fontId="11" fillId="0" borderId="4" xfId="0" applyNumberFormat="1" applyFont="1" applyBorder="1"/>
    <xf numFmtId="3" fontId="10" fillId="0" borderId="4" xfId="0" applyNumberFormat="1" applyFont="1" applyBorder="1"/>
    <xf numFmtId="0" fontId="10" fillId="0" borderId="4" xfId="0" applyFont="1" applyBorder="1"/>
    <xf numFmtId="0" fontId="11" fillId="0" borderId="4" xfId="0" applyFont="1" applyBorder="1"/>
    <xf numFmtId="3" fontId="11" fillId="0" borderId="6" xfId="0" applyNumberFormat="1" applyFont="1" applyBorder="1"/>
    <xf numFmtId="3" fontId="10" fillId="0" borderId="6" xfId="0" applyNumberFormat="1" applyFont="1" applyBorder="1"/>
    <xf numFmtId="0" fontId="10" fillId="0" borderId="6" xfId="0" applyFont="1" applyBorder="1"/>
    <xf numFmtId="0" fontId="11" fillId="0" borderId="6" xfId="0" applyFont="1" applyBorder="1"/>
    <xf numFmtId="3" fontId="2" fillId="0" borderId="2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17" fillId="0" borderId="0" xfId="0" applyFont="1"/>
    <xf numFmtId="3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3" fontId="2" fillId="0" borderId="0" xfId="2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9" fontId="2" fillId="0" borderId="0" xfId="2" applyNumberFormat="1" applyFont="1" applyAlignment="1">
      <alignment horizontal="center"/>
    </xf>
    <xf numFmtId="9" fontId="2" fillId="0" borderId="4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4" xfId="2" applyFont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165" fontId="3" fillId="0" borderId="4" xfId="2" applyNumberFormat="1" applyFont="1" applyBorder="1" applyAlignment="1">
      <alignment horizontal="center"/>
    </xf>
    <xf numFmtId="1" fontId="2" fillId="0" borderId="0" xfId="2" applyNumberFormat="1" applyFont="1" applyAlignment="1">
      <alignment horizontal="center"/>
    </xf>
    <xf numFmtId="1" fontId="2" fillId="0" borderId="4" xfId="2" applyNumberFormat="1" applyFont="1" applyBorder="1" applyAlignment="1">
      <alignment horizontal="center"/>
    </xf>
    <xf numFmtId="0" fontId="2" fillId="0" borderId="0" xfId="0" applyFont="1" applyAlignment="1">
      <alignment horizontal="left" indent="2"/>
    </xf>
    <xf numFmtId="164" fontId="4" fillId="0" borderId="0" xfId="0" applyNumberFormat="1" applyFont="1" applyAlignment="1">
      <alignment horizontal="right"/>
    </xf>
    <xf numFmtId="0" fontId="4" fillId="0" borderId="0" xfId="2" applyFont="1"/>
    <xf numFmtId="0" fontId="21" fillId="6" borderId="0" xfId="0" applyFont="1" applyFill="1"/>
    <xf numFmtId="0" fontId="22" fillId="6" borderId="0" xfId="0" applyFont="1" applyFill="1" applyAlignment="1">
      <alignment horizontal="center"/>
    </xf>
    <xf numFmtId="0" fontId="20" fillId="6" borderId="0" xfId="0" applyFont="1" applyFill="1"/>
    <xf numFmtId="0" fontId="21" fillId="6" borderId="0" xfId="0" applyFont="1" applyFill="1" applyAlignment="1">
      <alignment horizontal="center"/>
    </xf>
    <xf numFmtId="0" fontId="21" fillId="6" borderId="0" xfId="0" applyFont="1" applyFill="1" applyAlignment="1">
      <alignment horizontal="right"/>
    </xf>
    <xf numFmtId="0" fontId="22" fillId="6" borderId="1" xfId="0" applyFont="1" applyFill="1" applyBorder="1"/>
    <xf numFmtId="0" fontId="21" fillId="6" borderId="1" xfId="0" applyFont="1" applyFill="1" applyBorder="1" applyAlignment="1">
      <alignment horizontal="center"/>
    </xf>
    <xf numFmtId="0" fontId="21" fillId="6" borderId="1" xfId="0" quotePrefix="1" applyFont="1" applyFill="1" applyBorder="1" applyAlignment="1">
      <alignment horizontal="right"/>
    </xf>
    <xf numFmtId="0" fontId="22" fillId="6" borderId="0" xfId="0" applyFont="1" applyFill="1"/>
    <xf numFmtId="16" fontId="21" fillId="6" borderId="0" xfId="0" applyNumberFormat="1" applyFont="1" applyFill="1" applyAlignment="1">
      <alignment horizontal="center"/>
    </xf>
    <xf numFmtId="0" fontId="21" fillId="6" borderId="1" xfId="0" applyFont="1" applyFill="1" applyBorder="1"/>
    <xf numFmtId="0" fontId="21" fillId="6" borderId="0" xfId="2" applyFont="1" applyFill="1" applyAlignment="1">
      <alignment horizontal="left"/>
    </xf>
    <xf numFmtId="0" fontId="21" fillId="6" borderId="0" xfId="0" applyFont="1" applyFill="1" applyAlignment="1">
      <alignment vertical="top"/>
    </xf>
    <xf numFmtId="0" fontId="21" fillId="6" borderId="3" xfId="2" applyFont="1" applyFill="1" applyBorder="1" applyAlignment="1">
      <alignment horizontal="left"/>
    </xf>
    <xf numFmtId="0" fontId="20" fillId="6" borderId="3" xfId="0" applyFont="1" applyFill="1" applyBorder="1"/>
    <xf numFmtId="0" fontId="2" fillId="0" borderId="9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9" xfId="1" applyFont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1" xfId="2" applyFont="1" applyFill="1" applyBorder="1" applyAlignment="1">
      <alignment horizontal="left"/>
    </xf>
    <xf numFmtId="0" fontId="22" fillId="6" borderId="1" xfId="0" applyFont="1" applyFill="1" applyBorder="1" applyAlignment="1">
      <alignment horizontal="center"/>
    </xf>
    <xf numFmtId="0" fontId="10" fillId="0" borderId="1" xfId="0" applyFont="1" applyBorder="1"/>
    <xf numFmtId="1" fontId="12" fillId="0" borderId="1" xfId="3" applyNumberFormat="1" applyFont="1" applyFill="1" applyBorder="1" applyAlignment="1">
      <alignment horizontal="center"/>
    </xf>
    <xf numFmtId="0" fontId="0" fillId="0" borderId="1" xfId="0" applyBorder="1"/>
    <xf numFmtId="0" fontId="21" fillId="6" borderId="1" xfId="0" quotePrefix="1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9" fontId="5" fillId="0" borderId="7" xfId="1" applyFont="1" applyBorder="1" applyAlignment="1">
      <alignment horizontal="center"/>
    </xf>
    <xf numFmtId="0" fontId="17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3" fontId="2" fillId="4" borderId="0" xfId="0" applyNumberFormat="1" applyFont="1" applyFill="1" applyAlignment="1">
      <alignment horizontal="center"/>
    </xf>
  </cellXfs>
  <cellStyles count="4">
    <cellStyle name="Comma" xfId="3" builtinId="3"/>
    <cellStyle name="Normal" xfId="0" builtinId="0"/>
    <cellStyle name="Normal 2" xfId="2" xr:uid="{BD4ADF03-2172-40D1-9497-C641C9CF8C35}"/>
    <cellStyle name="Percent" xfId="1" builtinId="5"/>
  </cellStyles>
  <dxfs count="0"/>
  <tableStyles count="0" defaultTableStyle="TableStyleMedium2" defaultPivotStyle="PivotStyleLight16"/>
  <colors>
    <mruColors>
      <color rgb="FFFFCCFF"/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108858</xdr:colOff>
      <xdr:row>0</xdr:row>
      <xdr:rowOff>95250</xdr:rowOff>
    </xdr:from>
    <xdr:to>
      <xdr:col>19</xdr:col>
      <xdr:colOff>81644</xdr:colOff>
      <xdr:row>3</xdr:row>
      <xdr:rowOff>112947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E24DE1-5D0C-3D77-9FC7-D3E49259C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2144" y="95250"/>
          <a:ext cx="1809750" cy="589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0</xdr:row>
      <xdr:rowOff>85725</xdr:rowOff>
    </xdr:from>
    <xdr:to>
      <xdr:col>18</xdr:col>
      <xdr:colOff>76200</xdr:colOff>
      <xdr:row>3</xdr:row>
      <xdr:rowOff>103422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851B04-DAAA-45C1-8B66-317A597FF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85725"/>
          <a:ext cx="1809750" cy="589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95250</xdr:colOff>
      <xdr:row>0</xdr:row>
      <xdr:rowOff>85725</xdr:rowOff>
    </xdr:from>
    <xdr:to>
      <xdr:col>19</xdr:col>
      <xdr:colOff>76200</xdr:colOff>
      <xdr:row>3</xdr:row>
      <xdr:rowOff>103422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AA1D7-E384-47BE-ACFF-F23854C71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5725" y="85725"/>
          <a:ext cx="1809750" cy="589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104775</xdr:colOff>
      <xdr:row>0</xdr:row>
      <xdr:rowOff>76200</xdr:rowOff>
    </xdr:from>
    <xdr:to>
      <xdr:col>16</xdr:col>
      <xdr:colOff>85725</xdr:colOff>
      <xdr:row>3</xdr:row>
      <xdr:rowOff>93897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F0F689-2D9D-4069-83B1-E44EE0F4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76200"/>
          <a:ext cx="1809750" cy="589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66261</xdr:colOff>
      <xdr:row>0</xdr:row>
      <xdr:rowOff>49696</xdr:rowOff>
    </xdr:from>
    <xdr:to>
      <xdr:col>21</xdr:col>
      <xdr:colOff>37272</xdr:colOff>
      <xdr:row>3</xdr:row>
      <xdr:rowOff>67393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D2B509-B739-422F-AAEF-4EBEA45E4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9674" y="49696"/>
          <a:ext cx="1809750" cy="589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mb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B283F"/>
      </a:accent1>
      <a:accent2>
        <a:srgbClr val="E0004D"/>
      </a:accent2>
      <a:accent3>
        <a:srgbClr val="D8D7DF"/>
      </a:accent3>
      <a:accent4>
        <a:srgbClr val="FFCD00"/>
      </a:accent4>
      <a:accent5>
        <a:srgbClr val="954F72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72807-E593-4925-88BE-88438DB7CD88}">
  <dimension ref="A1:S83"/>
  <sheetViews>
    <sheetView showGridLines="0" tabSelected="1" zoomScale="70" zoomScaleNormal="70" workbookViewId="0">
      <pane ySplit="4" topLeftCell="A5" activePane="bottomLeft" state="frozen"/>
      <selection pane="bottomLeft" activeCell="T13" sqref="T13"/>
    </sheetView>
  </sheetViews>
  <sheetFormatPr defaultRowHeight="15" x14ac:dyDescent="0.25"/>
  <cols>
    <col min="2" max="2" width="69.85546875" customWidth="1"/>
    <col min="3" max="3" width="6.28515625" style="40" bestFit="1" customWidth="1"/>
    <col min="4" max="4" width="6" style="40" bestFit="1" customWidth="1"/>
    <col min="5" max="6" width="6.7109375" style="40" bestFit="1" customWidth="1"/>
    <col min="7" max="7" width="6.28515625" style="40" bestFit="1" customWidth="1"/>
    <col min="8" max="8" width="6" style="40" bestFit="1" customWidth="1"/>
    <col min="9" max="10" width="6.7109375" style="40" bestFit="1" customWidth="1"/>
    <col min="11" max="11" width="6.28515625" style="40" bestFit="1" customWidth="1"/>
    <col min="12" max="12" width="7.42578125" style="40" bestFit="1" customWidth="1"/>
    <col min="13" max="13" width="6.7109375" style="40" bestFit="1" customWidth="1"/>
    <col min="14" max="14" width="9.140625" style="40"/>
    <col min="15" max="16" width="6.85546875" style="40" bestFit="1" customWidth="1"/>
  </cols>
  <sheetData>
    <row r="1" spans="1:16" x14ac:dyDescent="0.25">
      <c r="A1" s="1"/>
      <c r="B1" s="146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x14ac:dyDescent="0.25">
      <c r="A2" s="1"/>
      <c r="B2" s="146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x14ac:dyDescent="0.25">
      <c r="A3" s="1"/>
      <c r="B3" s="148"/>
      <c r="C3" s="149" t="s">
        <v>2</v>
      </c>
      <c r="D3" s="149" t="s">
        <v>3</v>
      </c>
      <c r="E3" s="149" t="s">
        <v>4</v>
      </c>
      <c r="F3" s="149" t="s">
        <v>5</v>
      </c>
      <c r="G3" s="149" t="s">
        <v>2</v>
      </c>
      <c r="H3" s="149" t="s">
        <v>3</v>
      </c>
      <c r="I3" s="149" t="s">
        <v>4</v>
      </c>
      <c r="J3" s="149" t="s">
        <v>5</v>
      </c>
      <c r="K3" s="149" t="s">
        <v>2</v>
      </c>
      <c r="L3" s="149" t="s">
        <v>6</v>
      </c>
      <c r="M3" s="149" t="s">
        <v>4</v>
      </c>
      <c r="N3" s="149"/>
      <c r="O3" s="150" t="s">
        <v>7</v>
      </c>
      <c r="P3" s="150" t="s">
        <v>7</v>
      </c>
    </row>
    <row r="4" spans="1:16" x14ac:dyDescent="0.25">
      <c r="A4" s="1"/>
      <c r="B4" s="151"/>
      <c r="C4" s="152">
        <v>2020</v>
      </c>
      <c r="D4" s="152">
        <v>2020</v>
      </c>
      <c r="E4" s="152">
        <v>2020</v>
      </c>
      <c r="F4" s="152">
        <v>2021</v>
      </c>
      <c r="G4" s="152">
        <v>2021</v>
      </c>
      <c r="H4" s="152">
        <v>2021</v>
      </c>
      <c r="I4" s="152">
        <v>2021</v>
      </c>
      <c r="J4" s="152">
        <v>2022</v>
      </c>
      <c r="K4" s="152">
        <v>2022</v>
      </c>
      <c r="L4" s="152">
        <v>2022</v>
      </c>
      <c r="M4" s="152">
        <v>2022</v>
      </c>
      <c r="N4" s="152"/>
      <c r="O4" s="153" t="s">
        <v>8</v>
      </c>
      <c r="P4" s="153" t="s">
        <v>9</v>
      </c>
    </row>
    <row r="5" spans="1:16" x14ac:dyDescent="0.25">
      <c r="A5" s="1"/>
      <c r="B5" s="1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"/>
      <c r="P5" s="1"/>
    </row>
    <row r="6" spans="1:16" x14ac:dyDescent="0.25">
      <c r="A6" s="1"/>
      <c r="B6" s="3" t="s">
        <v>10</v>
      </c>
      <c r="C6" s="23">
        <v>2068.7370000000001</v>
      </c>
      <c r="D6" s="23">
        <v>2384.4810000000002</v>
      </c>
      <c r="E6" s="23">
        <v>2154.415</v>
      </c>
      <c r="F6" s="23">
        <v>2391.9870000000001</v>
      </c>
      <c r="G6" s="23">
        <v>3432.7890000000002</v>
      </c>
      <c r="H6" s="23">
        <v>3305.2669999999998</v>
      </c>
      <c r="I6" s="23">
        <v>5090.9769999999999</v>
      </c>
      <c r="J6" s="23">
        <v>5237.9989999999998</v>
      </c>
      <c r="K6" s="23">
        <v>7117.5119999999997</v>
      </c>
      <c r="L6" s="23">
        <v>9569.393</v>
      </c>
      <c r="M6" s="23">
        <v>11622.126919999999</v>
      </c>
      <c r="N6" s="23"/>
      <c r="O6" s="80">
        <f>8999.62</f>
        <v>8999.6200000000008</v>
      </c>
      <c r="P6" s="80">
        <v>17067.031999999999</v>
      </c>
    </row>
    <row r="7" spans="1:16" x14ac:dyDescent="0.25">
      <c r="A7" s="1"/>
      <c r="B7" s="3" t="s">
        <v>11</v>
      </c>
      <c r="C7" s="23">
        <v>64.546000000000006</v>
      </c>
      <c r="D7" s="23">
        <v>64.078000000000003</v>
      </c>
      <c r="E7" s="23">
        <v>59.354999999999997</v>
      </c>
      <c r="F7" s="23">
        <v>99.834000000000003</v>
      </c>
      <c r="G7" s="23">
        <v>89.099000000000004</v>
      </c>
      <c r="H7" s="23">
        <v>67.826999999999998</v>
      </c>
      <c r="I7" s="23">
        <v>75.406999999999996</v>
      </c>
      <c r="J7" s="23">
        <v>100.794</v>
      </c>
      <c r="K7" s="23">
        <v>99.787999999999997</v>
      </c>
      <c r="L7" s="23">
        <v>128.72499999999999</v>
      </c>
      <c r="M7" s="23">
        <v>62.938829999999989</v>
      </c>
      <c r="N7" s="23"/>
      <c r="O7" s="80">
        <f>287.813</f>
        <v>287.81299999999999</v>
      </c>
      <c r="P7" s="80">
        <v>333.12699999999995</v>
      </c>
    </row>
    <row r="8" spans="1:16" x14ac:dyDescent="0.25">
      <c r="A8" s="1"/>
      <c r="B8" s="4" t="s">
        <v>12</v>
      </c>
      <c r="C8" s="31">
        <v>2133.2829999999999</v>
      </c>
      <c r="D8" s="31">
        <v>2448.5590000000002</v>
      </c>
      <c r="E8" s="31">
        <v>2213.77</v>
      </c>
      <c r="F8" s="31">
        <v>2491.8209999999999</v>
      </c>
      <c r="G8" s="31">
        <v>3521.8880000000004</v>
      </c>
      <c r="H8" s="31">
        <v>3373.0940000000001</v>
      </c>
      <c r="I8" s="31">
        <v>5166.384</v>
      </c>
      <c r="J8" s="31">
        <v>5338.7929999999997</v>
      </c>
      <c r="K8" s="31">
        <v>7217.2999999999993</v>
      </c>
      <c r="L8" s="31">
        <v>9698.1180000000004</v>
      </c>
      <c r="M8" s="31">
        <v>11685.065749999998</v>
      </c>
      <c r="N8" s="31"/>
      <c r="O8" s="81">
        <v>9288</v>
      </c>
      <c r="P8" s="81">
        <v>17400.159</v>
      </c>
    </row>
    <row r="9" spans="1:16" x14ac:dyDescent="0.25">
      <c r="A9" s="1"/>
      <c r="B9" s="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82"/>
      <c r="P9" s="82"/>
    </row>
    <row r="10" spans="1:16" x14ac:dyDescent="0.25">
      <c r="A10" s="1"/>
      <c r="B10" s="3" t="s">
        <v>13</v>
      </c>
      <c r="C10" s="23">
        <v>247.88200000000001</v>
      </c>
      <c r="D10" s="23">
        <v>273.45400000000001</v>
      </c>
      <c r="E10" s="23">
        <v>372.44600000000003</v>
      </c>
      <c r="F10" s="23">
        <v>397.78199999999998</v>
      </c>
      <c r="G10" s="23">
        <v>469.16199999999998</v>
      </c>
      <c r="H10" s="23">
        <v>558.44600000000003</v>
      </c>
      <c r="I10" s="23">
        <v>595.68299999999999</v>
      </c>
      <c r="J10" s="23">
        <v>670.16700000000003</v>
      </c>
      <c r="K10" s="23">
        <v>866.15499999999997</v>
      </c>
      <c r="L10" s="23">
        <v>1096.57</v>
      </c>
      <c r="M10" s="23">
        <v>1351.3339699999997</v>
      </c>
      <c r="N10" s="23"/>
      <c r="O10" s="80">
        <v>1291.5640000000001</v>
      </c>
      <c r="P10" s="80">
        <v>2293.4580000000001</v>
      </c>
    </row>
    <row r="11" spans="1:16" x14ac:dyDescent="0.25">
      <c r="A11" s="1"/>
      <c r="B11" s="3" t="s">
        <v>14</v>
      </c>
      <c r="C11" s="23">
        <v>-759.89200000000005</v>
      </c>
      <c r="D11" s="23">
        <v>-1034.076</v>
      </c>
      <c r="E11" s="23">
        <v>-861.34500000000003</v>
      </c>
      <c r="F11" s="23">
        <v>-963.09400000000005</v>
      </c>
      <c r="G11" s="23">
        <v>-812.68799999999999</v>
      </c>
      <c r="H11" s="23">
        <v>-786.00900000000001</v>
      </c>
      <c r="I11" s="23">
        <v>-1709.4010000000001</v>
      </c>
      <c r="J11" s="23">
        <v>-1388.9570000000001</v>
      </c>
      <c r="K11" s="23">
        <v>-2506.1909999999998</v>
      </c>
      <c r="L11" s="23">
        <v>-3299.5129999999999</v>
      </c>
      <c r="M11" s="23">
        <v>-5057.2145899999996</v>
      </c>
      <c r="N11" s="23"/>
      <c r="O11" s="80">
        <f>-3618.407-0.5</f>
        <v>-3618.9070000000002</v>
      </c>
      <c r="P11" s="80">
        <v>-4697.0550000000003</v>
      </c>
    </row>
    <row r="12" spans="1:16" x14ac:dyDescent="0.25">
      <c r="A12" s="1"/>
      <c r="B12" s="3" t="s">
        <v>15</v>
      </c>
      <c r="C12" s="23">
        <v>-249.68688900000001</v>
      </c>
      <c r="D12" s="23">
        <v>-337.40012199999995</v>
      </c>
      <c r="E12" s="23">
        <v>-361.17627099999999</v>
      </c>
      <c r="F12" s="23">
        <v>-281.69799999999998</v>
      </c>
      <c r="G12" s="23">
        <v>-753.15275899999995</v>
      </c>
      <c r="H12" s="23">
        <v>-935.41370999999992</v>
      </c>
      <c r="I12" s="23">
        <v>-1407.741955</v>
      </c>
      <c r="J12" s="23">
        <v>-1648.6303849999999</v>
      </c>
      <c r="K12" s="23">
        <v>-1805.9290000000001</v>
      </c>
      <c r="L12" s="23">
        <v>-2363.826</v>
      </c>
      <c r="M12" s="23">
        <v>-2261.2354500000001</v>
      </c>
      <c r="N12" s="23"/>
      <c r="O12" s="80">
        <v>-1229.9612819999998</v>
      </c>
      <c r="P12" s="80">
        <v>-4744.9388089999993</v>
      </c>
    </row>
    <row r="13" spans="1:16" x14ac:dyDescent="0.25">
      <c r="A13" s="1"/>
      <c r="B13" s="3" t="s">
        <v>16</v>
      </c>
      <c r="C13" s="23">
        <v>-402.65913</v>
      </c>
      <c r="D13" s="23">
        <v>-460.90169000000003</v>
      </c>
      <c r="E13" s="23">
        <v>-522.97706500000004</v>
      </c>
      <c r="F13" s="23">
        <v>-634.88685299999997</v>
      </c>
      <c r="G13" s="23">
        <v>-1841.019511</v>
      </c>
      <c r="H13" s="23">
        <v>-2007.6410000000001</v>
      </c>
      <c r="I13" s="23">
        <v>-2214.895</v>
      </c>
      <c r="J13" s="23">
        <v>-2538.7069999999999</v>
      </c>
      <c r="K13" s="23">
        <v>-2939.8980000000001</v>
      </c>
      <c r="L13" s="23">
        <v>-3227.7159999999999</v>
      </c>
      <c r="M13" s="23">
        <v>-3553.2731500000004</v>
      </c>
      <c r="N13" s="23"/>
      <c r="O13" s="80">
        <v>-2021.4247380000002</v>
      </c>
      <c r="P13" s="80">
        <v>-8602.2625110000008</v>
      </c>
    </row>
    <row r="14" spans="1:16" x14ac:dyDescent="0.25">
      <c r="A14" s="1"/>
      <c r="B14" s="3" t="s">
        <v>17</v>
      </c>
      <c r="C14" s="23">
        <v>-388.38876199999999</v>
      </c>
      <c r="D14" s="23">
        <v>-413.83934899999997</v>
      </c>
      <c r="E14" s="23">
        <v>-425.619823</v>
      </c>
      <c r="F14" s="23">
        <v>-439.78300000000002</v>
      </c>
      <c r="G14" s="23">
        <v>-479.14399200000008</v>
      </c>
      <c r="H14" s="23">
        <v>-504.64119800000009</v>
      </c>
      <c r="I14" s="23">
        <v>-644.28599999999994</v>
      </c>
      <c r="J14" s="23">
        <v>-1164.8579999999999</v>
      </c>
      <c r="K14" s="23">
        <v>-1100.0519999999999</v>
      </c>
      <c r="L14" s="23">
        <v>-1564.731</v>
      </c>
      <c r="M14" s="23">
        <v>-1736.6449299999997</v>
      </c>
      <c r="N14" s="23"/>
      <c r="O14" s="80">
        <v>-1667.6309339999998</v>
      </c>
      <c r="P14" s="80">
        <v>-2792.9291899999998</v>
      </c>
    </row>
    <row r="15" spans="1:16" x14ac:dyDescent="0.25">
      <c r="A15" s="1"/>
      <c r="B15" s="3" t="s">
        <v>18</v>
      </c>
      <c r="C15" s="23">
        <v>-95.177000000000007</v>
      </c>
      <c r="D15" s="23">
        <v>-15.942</v>
      </c>
      <c r="E15" s="23">
        <v>-59.771999999999998</v>
      </c>
      <c r="F15" s="23">
        <v>-26.521000000000001</v>
      </c>
      <c r="G15" s="23">
        <v>-71.91</v>
      </c>
      <c r="H15" s="23">
        <v>-81.834000000000003</v>
      </c>
      <c r="I15" s="23">
        <v>-52.52</v>
      </c>
      <c r="J15" s="23">
        <v>-240.88900000000001</v>
      </c>
      <c r="K15" s="23">
        <v>-133.94300000000001</v>
      </c>
      <c r="L15" s="23">
        <v>-28.213999999999999</v>
      </c>
      <c r="M15" s="23">
        <v>-208.71331000000001</v>
      </c>
      <c r="N15" s="23"/>
      <c r="O15" s="80">
        <v>-197.41199999999998</v>
      </c>
      <c r="P15" s="80">
        <v>-447.15300000000002</v>
      </c>
    </row>
    <row r="16" spans="1:16" x14ac:dyDescent="0.25">
      <c r="A16" s="1"/>
      <c r="B16" s="3" t="s">
        <v>19</v>
      </c>
      <c r="C16" s="32">
        <v>16.722000000000001</v>
      </c>
      <c r="D16" s="32">
        <v>42.465000000000003</v>
      </c>
      <c r="E16" s="32">
        <v>39.792000000000002</v>
      </c>
      <c r="F16" s="32">
        <v>114.795</v>
      </c>
      <c r="G16" s="32">
        <v>21.69</v>
      </c>
      <c r="H16" s="32">
        <v>428.47699999999998</v>
      </c>
      <c r="I16" s="32">
        <v>8.1259999999999994</v>
      </c>
      <c r="J16" s="32">
        <v>6.3109999999999999</v>
      </c>
      <c r="K16" s="32">
        <v>4.6219999999999999</v>
      </c>
      <c r="L16" s="95">
        <v>150.11799999999999</v>
      </c>
      <c r="M16" s="95">
        <v>6.3688099999999981</v>
      </c>
      <c r="N16" s="23"/>
      <c r="O16" s="83">
        <v>213.774</v>
      </c>
      <c r="P16" s="83">
        <v>464.60399999999993</v>
      </c>
    </row>
    <row r="17" spans="1:16" x14ac:dyDescent="0.25">
      <c r="A17" s="1"/>
      <c r="B17" s="5" t="s">
        <v>20</v>
      </c>
      <c r="C17" s="24">
        <v>502.08321899999976</v>
      </c>
      <c r="D17" s="24">
        <v>502.31883900000037</v>
      </c>
      <c r="E17" s="24">
        <v>395.11784099999977</v>
      </c>
      <c r="F17" s="24">
        <v>658.41514700000016</v>
      </c>
      <c r="G17" s="24">
        <v>54.825737999999973</v>
      </c>
      <c r="H17" s="24">
        <v>44.478091999999947</v>
      </c>
      <c r="I17" s="24">
        <v>-258.65095499999973</v>
      </c>
      <c r="J17" s="24">
        <v>-966.77038500000003</v>
      </c>
      <c r="K17" s="24">
        <v>-397.93600000000089</v>
      </c>
      <c r="L17" s="24">
        <v>460.80600000000027</v>
      </c>
      <c r="M17" s="24">
        <v>225.68709999999774</v>
      </c>
      <c r="N17" s="24"/>
      <c r="O17" s="82">
        <v>2057.9350460000019</v>
      </c>
      <c r="P17" s="82">
        <v>-1126.1175100000019</v>
      </c>
    </row>
    <row r="18" spans="1:16" x14ac:dyDescent="0.25">
      <c r="A18" s="1"/>
      <c r="B18" s="6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17"/>
      <c r="N18" s="17"/>
      <c r="O18" s="82"/>
      <c r="P18" s="82"/>
    </row>
    <row r="19" spans="1:16" x14ac:dyDescent="0.25">
      <c r="A19" s="1"/>
      <c r="B19" s="7" t="s">
        <v>21</v>
      </c>
      <c r="C19" s="32">
        <v>-997.14700000000005</v>
      </c>
      <c r="D19" s="32">
        <v>-932.06</v>
      </c>
      <c r="E19" s="32">
        <v>-935.1</v>
      </c>
      <c r="F19" s="32">
        <v>-1238.25</v>
      </c>
      <c r="G19" s="32">
        <v>202.06700000000001</v>
      </c>
      <c r="H19" s="32">
        <v>2051.0169999999998</v>
      </c>
      <c r="I19" s="32">
        <v>-840.22199999999998</v>
      </c>
      <c r="J19" s="32">
        <v>1372.424</v>
      </c>
      <c r="K19" s="32">
        <v>538.30200000000002</v>
      </c>
      <c r="L19" s="95">
        <v>2161.6819999999998</v>
      </c>
      <c r="M19" s="95">
        <v>1368.8904099999997</v>
      </c>
      <c r="N19" s="23"/>
      <c r="O19" s="83">
        <f>-4102.557-0.5</f>
        <v>-4103.0569999999998</v>
      </c>
      <c r="P19" s="83">
        <v>2785.2860000000001</v>
      </c>
    </row>
    <row r="20" spans="1:16" x14ac:dyDescent="0.25">
      <c r="A20" s="1"/>
      <c r="B20" s="8" t="s">
        <v>22</v>
      </c>
      <c r="C20" s="24">
        <v>-495.06378100000029</v>
      </c>
      <c r="D20" s="24">
        <v>-429.74116099999958</v>
      </c>
      <c r="E20" s="24">
        <v>-539.98215900000025</v>
      </c>
      <c r="F20" s="24">
        <v>-579.83485299999984</v>
      </c>
      <c r="G20" s="24">
        <v>256.89273800000001</v>
      </c>
      <c r="H20" s="24">
        <v>2095.4950919999997</v>
      </c>
      <c r="I20" s="24">
        <v>-1098.8729549999998</v>
      </c>
      <c r="J20" s="24">
        <v>405.65361499999995</v>
      </c>
      <c r="K20" s="24">
        <v>140.36599999999913</v>
      </c>
      <c r="L20" s="24">
        <v>2622.4880000000003</v>
      </c>
      <c r="M20" s="24">
        <v>1594.5775099999976</v>
      </c>
      <c r="N20" s="24"/>
      <c r="O20" s="82">
        <v>-2044</v>
      </c>
      <c r="P20" s="82">
        <v>1659.1684899999982</v>
      </c>
    </row>
    <row r="21" spans="1:16" x14ac:dyDescent="0.25">
      <c r="A21" s="1"/>
      <c r="B21" s="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82"/>
      <c r="P21" s="82"/>
    </row>
    <row r="22" spans="1:16" x14ac:dyDescent="0.25">
      <c r="A22" s="1"/>
      <c r="B22" s="1" t="s">
        <v>23</v>
      </c>
      <c r="C22" s="32">
        <v>-92.81</v>
      </c>
      <c r="D22" s="32">
        <v>-35.912999999999997</v>
      </c>
      <c r="E22" s="32">
        <v>-134.21218599999997</v>
      </c>
      <c r="F22" s="32">
        <v>-208.018</v>
      </c>
      <c r="G22" s="32">
        <v>-197.19662599999998</v>
      </c>
      <c r="H22" s="32">
        <v>-105.58485</v>
      </c>
      <c r="I22" s="32">
        <v>-136.724537</v>
      </c>
      <c r="J22" s="32">
        <v>-253.23004800000001</v>
      </c>
      <c r="K22" s="32">
        <v>-322.23099999999999</v>
      </c>
      <c r="L22" s="23">
        <v>-241.011</v>
      </c>
      <c r="M22" s="23">
        <v>-101.89896999999985</v>
      </c>
      <c r="N22" s="23"/>
      <c r="O22" s="83">
        <v>-470.95318599999996</v>
      </c>
      <c r="P22" s="83">
        <f>-692.736061-0.7</f>
        <v>-693.436061</v>
      </c>
    </row>
    <row r="23" spans="1:16" x14ac:dyDescent="0.25">
      <c r="A23" s="1"/>
      <c r="B23" s="4" t="s">
        <v>24</v>
      </c>
      <c r="C23" s="31">
        <v>-587.87378100000024</v>
      </c>
      <c r="D23" s="31">
        <v>-465.65416099999959</v>
      </c>
      <c r="E23" s="31">
        <v>-674.19434500000023</v>
      </c>
      <c r="F23" s="31">
        <v>-787.85285299999987</v>
      </c>
      <c r="G23" s="31">
        <v>59.696112000000028</v>
      </c>
      <c r="H23" s="31">
        <v>1989.9102419999997</v>
      </c>
      <c r="I23" s="31">
        <v>-1235.5974919999999</v>
      </c>
      <c r="J23" s="31">
        <v>152.42356699999993</v>
      </c>
      <c r="K23" s="31">
        <v>-181.86500000000086</v>
      </c>
      <c r="L23" s="31">
        <v>2381.4770000000003</v>
      </c>
      <c r="M23" s="31">
        <v>1492.6785399999976</v>
      </c>
      <c r="N23" s="31"/>
      <c r="O23" s="81">
        <v>-2515</v>
      </c>
      <c r="P23" s="81">
        <v>967</v>
      </c>
    </row>
    <row r="24" spans="1:16" x14ac:dyDescent="0.25">
      <c r="A24" s="1"/>
      <c r="B24" s="2"/>
      <c r="C24" s="24"/>
      <c r="D24" s="24"/>
      <c r="E24" s="24"/>
      <c r="F24" s="24"/>
      <c r="G24" s="24"/>
      <c r="H24" s="24"/>
      <c r="I24" s="24"/>
      <c r="J24" s="24"/>
      <c r="K24" s="24"/>
      <c r="L24" s="23"/>
      <c r="M24" s="17"/>
      <c r="N24" s="17"/>
      <c r="O24" s="82"/>
      <c r="P24" s="82"/>
    </row>
    <row r="25" spans="1:16" x14ac:dyDescent="0.25">
      <c r="A25" s="1"/>
      <c r="B25" s="84" t="s">
        <v>25</v>
      </c>
      <c r="C25" s="85"/>
      <c r="D25" s="85"/>
      <c r="E25" s="85"/>
      <c r="F25" s="85"/>
      <c r="G25" s="85"/>
      <c r="H25" s="85"/>
      <c r="I25" s="85"/>
      <c r="J25" s="85"/>
      <c r="K25" s="85"/>
      <c r="L25" s="96"/>
      <c r="M25" s="87"/>
      <c r="N25" s="87"/>
      <c r="O25" s="88"/>
      <c r="P25" s="88"/>
    </row>
    <row r="26" spans="1:16" x14ac:dyDescent="0.25">
      <c r="A26" s="1"/>
      <c r="B26" s="89" t="s">
        <v>26</v>
      </c>
      <c r="C26" s="90">
        <f t="shared" ref="C26:K26" si="0">C23-C27</f>
        <v>-585.87378100000024</v>
      </c>
      <c r="D26" s="85">
        <f>D23-D27</f>
        <v>-464.65416099999959</v>
      </c>
      <c r="E26" s="85">
        <f t="shared" si="0"/>
        <v>-675.19434500000023</v>
      </c>
      <c r="F26" s="85">
        <f t="shared" si="0"/>
        <v>-787.85285299999987</v>
      </c>
      <c r="G26" s="85">
        <f t="shared" si="0"/>
        <v>59.696112000000028</v>
      </c>
      <c r="H26" s="90">
        <f t="shared" si="0"/>
        <v>1988.6102419999997</v>
      </c>
      <c r="I26" s="90">
        <f t="shared" si="0"/>
        <v>-1234.5674919999999</v>
      </c>
      <c r="J26" s="90">
        <f t="shared" si="0"/>
        <v>162.02356699999993</v>
      </c>
      <c r="K26" s="90">
        <f t="shared" si="0"/>
        <v>-167.27300000000085</v>
      </c>
      <c r="L26" s="176">
        <f>L23-L27</f>
        <v>2369.4770000000003</v>
      </c>
      <c r="M26" s="176">
        <f>M23-M27</f>
        <v>1514.9917299999977</v>
      </c>
      <c r="N26" s="96"/>
      <c r="O26" s="88">
        <v>-2513</v>
      </c>
      <c r="P26" s="88">
        <v>975.76242899999988</v>
      </c>
    </row>
    <row r="27" spans="1:16" x14ac:dyDescent="0.25">
      <c r="A27" s="1"/>
      <c r="B27" s="89" t="s">
        <v>27</v>
      </c>
      <c r="C27" s="86">
        <v>-2</v>
      </c>
      <c r="D27" s="86">
        <v>-1</v>
      </c>
      <c r="E27" s="86">
        <v>1</v>
      </c>
      <c r="F27" s="86">
        <v>0</v>
      </c>
      <c r="G27" s="86">
        <v>0</v>
      </c>
      <c r="H27" s="86">
        <v>1.3</v>
      </c>
      <c r="I27" s="86">
        <v>-1.03</v>
      </c>
      <c r="J27" s="86">
        <v>-9.6</v>
      </c>
      <c r="K27" s="86">
        <v>-14.592000000000001</v>
      </c>
      <c r="L27" s="96">
        <v>12</v>
      </c>
      <c r="M27" s="96">
        <v>-22.313189999999999</v>
      </c>
      <c r="N27" s="86"/>
      <c r="O27" s="88">
        <v>-2</v>
      </c>
      <c r="P27" s="88">
        <v>-9.33</v>
      </c>
    </row>
    <row r="28" spans="1:16" x14ac:dyDescent="0.25">
      <c r="A28" s="1"/>
      <c r="B28" s="2"/>
      <c r="C28" s="24"/>
      <c r="D28" s="24"/>
      <c r="E28" s="24"/>
      <c r="F28" s="24"/>
      <c r="G28" s="24"/>
      <c r="H28" s="24"/>
      <c r="I28" s="24"/>
      <c r="J28" s="24"/>
      <c r="K28" s="24"/>
      <c r="L28" s="17"/>
      <c r="M28" s="17"/>
      <c r="N28" s="17"/>
      <c r="O28" s="82"/>
      <c r="P28" s="82"/>
    </row>
    <row r="30" spans="1:16" x14ac:dyDescent="0.25">
      <c r="B30" s="9" t="s">
        <v>28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x14ac:dyDescent="0.25">
      <c r="B31" s="2" t="s">
        <v>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5">
      <c r="B32" s="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2:19" x14ac:dyDescent="0.25">
      <c r="B33" s="2" t="s">
        <v>29</v>
      </c>
      <c r="C33" s="24">
        <v>502.08321899999976</v>
      </c>
      <c r="D33" s="24">
        <v>502.31883900000037</v>
      </c>
      <c r="E33" s="24">
        <v>395.11784099999977</v>
      </c>
      <c r="F33" s="24">
        <v>658.41514700000016</v>
      </c>
      <c r="G33" s="24">
        <v>54.825737999999973</v>
      </c>
      <c r="H33" s="24">
        <v>44.478091999999947</v>
      </c>
      <c r="I33" s="24">
        <v>-258.65095499999973</v>
      </c>
      <c r="J33" s="24">
        <v>-966.77038500000003</v>
      </c>
      <c r="K33" s="24">
        <v>-397.93600000000089</v>
      </c>
      <c r="L33" s="24">
        <v>460.80600000000027</v>
      </c>
      <c r="M33" s="24">
        <v>225.68709999999774</v>
      </c>
      <c r="N33" s="24"/>
      <c r="O33" s="24">
        <v>2057.9350460000001</v>
      </c>
      <c r="P33" s="24">
        <v>-1126.1175099999998</v>
      </c>
      <c r="S33" s="78"/>
    </row>
    <row r="34" spans="2:19" x14ac:dyDescent="0.25">
      <c r="B34" s="1" t="s">
        <v>17</v>
      </c>
      <c r="C34" s="23">
        <v>388.38876199999999</v>
      </c>
      <c r="D34" s="23">
        <v>413.83934899999997</v>
      </c>
      <c r="E34" s="23">
        <v>425.619823</v>
      </c>
      <c r="F34" s="23">
        <v>439.78300000000002</v>
      </c>
      <c r="G34" s="23">
        <v>479.14399200000008</v>
      </c>
      <c r="H34" s="23">
        <v>504.64119800000009</v>
      </c>
      <c r="I34" s="23">
        <v>644.28599999999994</v>
      </c>
      <c r="J34" s="23">
        <v>1164.8579999999999</v>
      </c>
      <c r="K34" s="23">
        <v>1100.0519999999999</v>
      </c>
      <c r="L34" s="23">
        <v>1564.731</v>
      </c>
      <c r="M34" s="23">
        <v>1736.6449299999997</v>
      </c>
      <c r="N34" s="23"/>
      <c r="O34" s="23">
        <v>1667.6309339999998</v>
      </c>
      <c r="P34" s="23">
        <v>2792.9291899999998</v>
      </c>
      <c r="S34" s="78"/>
    </row>
    <row r="35" spans="2:19" x14ac:dyDescent="0.25">
      <c r="B35" s="2" t="s">
        <v>30</v>
      </c>
      <c r="C35" s="23">
        <v>890.47198099999969</v>
      </c>
      <c r="D35" s="23">
        <v>916.15818800000034</v>
      </c>
      <c r="E35" s="23">
        <v>820.73766399999977</v>
      </c>
      <c r="F35" s="23">
        <v>1098.1981470000001</v>
      </c>
      <c r="G35" s="23">
        <v>533.96973000000003</v>
      </c>
      <c r="H35" s="23">
        <v>549.11929000000009</v>
      </c>
      <c r="I35" s="23">
        <v>385.63504500000022</v>
      </c>
      <c r="J35" s="23">
        <v>198.08761499999991</v>
      </c>
      <c r="K35" s="23">
        <v>702.11599999999908</v>
      </c>
      <c r="L35" s="23">
        <v>2025.5370000000003</v>
      </c>
      <c r="M35" s="23">
        <v>1962.3320299999975</v>
      </c>
      <c r="N35" s="23"/>
      <c r="O35" s="23">
        <v>3725.5659799999999</v>
      </c>
      <c r="P35" s="23">
        <v>1666.8116800000003</v>
      </c>
      <c r="S35" s="78"/>
    </row>
    <row r="36" spans="2:19" x14ac:dyDescent="0.25">
      <c r="B36" s="1" t="s">
        <v>31</v>
      </c>
      <c r="C36" s="23">
        <v>24.002130000000001</v>
      </c>
      <c r="D36" s="23">
        <v>62.09169</v>
      </c>
      <c r="E36" s="23">
        <v>34.412065000000005</v>
      </c>
      <c r="F36" s="23">
        <v>60.534853000000012</v>
      </c>
      <c r="G36" s="23">
        <v>971.95551099999989</v>
      </c>
      <c r="H36" s="23">
        <v>1087.402</v>
      </c>
      <c r="I36" s="23">
        <v>1112.751</v>
      </c>
      <c r="J36" s="23">
        <v>1104.6610000000001</v>
      </c>
      <c r="K36" s="23">
        <v>1106.7650000000001</v>
      </c>
      <c r="L36" s="23">
        <v>941.21</v>
      </c>
      <c r="M36" s="23">
        <v>847.22523999999999</v>
      </c>
      <c r="N36" s="23"/>
      <c r="O36" s="23">
        <v>181.04073800000003</v>
      </c>
      <c r="P36" s="23">
        <v>4276.7695110000004</v>
      </c>
      <c r="S36" s="78"/>
    </row>
    <row r="37" spans="2:19" x14ac:dyDescent="0.25">
      <c r="B37" s="1" t="s">
        <v>32</v>
      </c>
      <c r="C37" s="23">
        <v>0</v>
      </c>
      <c r="D37" s="23">
        <v>-41.4</v>
      </c>
      <c r="E37" s="23">
        <v>0</v>
      </c>
      <c r="F37" s="23">
        <v>0</v>
      </c>
      <c r="G37" s="23">
        <v>0</v>
      </c>
      <c r="H37" s="23">
        <v>-416.7</v>
      </c>
      <c r="I37" s="23">
        <v>0</v>
      </c>
      <c r="J37" s="23">
        <v>1.2</v>
      </c>
      <c r="K37" s="23">
        <v>0</v>
      </c>
      <c r="L37" s="23">
        <v>0</v>
      </c>
      <c r="M37" s="23">
        <v>0</v>
      </c>
      <c r="N37" s="23"/>
      <c r="O37" s="23">
        <v>-41.4</v>
      </c>
      <c r="P37" s="23">
        <v>-415.5</v>
      </c>
      <c r="S37" s="78"/>
    </row>
    <row r="38" spans="2:19" x14ac:dyDescent="0.25">
      <c r="B38" s="1" t="s">
        <v>33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27.1</v>
      </c>
      <c r="I38" s="23">
        <v>0</v>
      </c>
      <c r="J38" s="23">
        <v>19</v>
      </c>
      <c r="K38" s="23">
        <v>-12.026</v>
      </c>
      <c r="L38" s="23">
        <v>7.8579999999999997</v>
      </c>
      <c r="M38" s="23">
        <v>3.5497200000000002</v>
      </c>
      <c r="N38" s="23"/>
      <c r="O38" s="23">
        <v>0</v>
      </c>
      <c r="P38" s="23">
        <v>46.1</v>
      </c>
      <c r="S38" s="78"/>
    </row>
    <row r="39" spans="2:19" x14ac:dyDescent="0.25">
      <c r="B39" s="1" t="s">
        <v>34</v>
      </c>
      <c r="C39" s="23">
        <v>71.126999999999995</v>
      </c>
      <c r="D39" s="23">
        <v>14.271000000000001</v>
      </c>
      <c r="E39" s="23">
        <v>34.165999999999997</v>
      </c>
      <c r="F39" s="23">
        <v>30.83</v>
      </c>
      <c r="G39" s="23">
        <v>67.055000000000007</v>
      </c>
      <c r="H39" s="23">
        <v>52.37</v>
      </c>
      <c r="I39" s="23">
        <v>43.481000000000002</v>
      </c>
      <c r="J39" s="23">
        <v>204.55099999999999</v>
      </c>
      <c r="K39" s="23">
        <v>70.239000000000004</v>
      </c>
      <c r="L39" s="23">
        <v>81.44</v>
      </c>
      <c r="M39" s="23">
        <v>116.97966999999998</v>
      </c>
      <c r="N39" s="23"/>
      <c r="O39" s="23">
        <v>150.39400000000001</v>
      </c>
      <c r="P39" s="23">
        <v>367.45699999999999</v>
      </c>
      <c r="S39" s="78"/>
    </row>
    <row r="40" spans="2:19" x14ac:dyDescent="0.25">
      <c r="B40" s="1" t="s">
        <v>35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75.271999999999991</v>
      </c>
      <c r="N40" s="23"/>
      <c r="O40" s="23"/>
      <c r="P40" s="23"/>
      <c r="S40" s="78"/>
    </row>
    <row r="41" spans="2:19" x14ac:dyDescent="0.25">
      <c r="B41" s="4" t="s">
        <v>36</v>
      </c>
      <c r="C41" s="31">
        <v>985.60111099999961</v>
      </c>
      <c r="D41" s="31">
        <v>951.12087800000029</v>
      </c>
      <c r="E41" s="31">
        <v>889.31572899999969</v>
      </c>
      <c r="F41" s="31">
        <v>1189.5630000000001</v>
      </c>
      <c r="G41" s="31">
        <v>1572.980241</v>
      </c>
      <c r="H41" s="31">
        <v>1299.2912899999999</v>
      </c>
      <c r="I41" s="31">
        <v>1541.8670450000002</v>
      </c>
      <c r="J41" s="31">
        <v>1527.4996149999999</v>
      </c>
      <c r="K41" s="31">
        <v>1867.0939999999991</v>
      </c>
      <c r="L41" s="31">
        <v>3056.0450000000005</v>
      </c>
      <c r="M41" s="31">
        <v>3005.3586599999976</v>
      </c>
      <c r="N41" s="31"/>
      <c r="O41" s="31">
        <v>4015.6007179999997</v>
      </c>
      <c r="P41" s="31">
        <v>5941.638191</v>
      </c>
      <c r="S41" s="78"/>
    </row>
    <row r="42" spans="2:19" x14ac:dyDescent="0.25">
      <c r="B42" s="1" t="s">
        <v>17</v>
      </c>
      <c r="C42" s="23">
        <v>-388.38876199999999</v>
      </c>
      <c r="D42" s="23">
        <v>-413.83934899999997</v>
      </c>
      <c r="E42" s="23">
        <v>-425.619823</v>
      </c>
      <c r="F42" s="23">
        <v>-439.78300000000002</v>
      </c>
      <c r="G42" s="23">
        <v>-479.14399200000008</v>
      </c>
      <c r="H42" s="23">
        <v>-504.64119800000009</v>
      </c>
      <c r="I42" s="23">
        <v>-644.28599999999994</v>
      </c>
      <c r="J42" s="23">
        <v>-1164.8579999999999</v>
      </c>
      <c r="K42" s="23">
        <v>-1100.0519999999999</v>
      </c>
      <c r="L42" s="23">
        <v>-1564.731</v>
      </c>
      <c r="M42" s="23">
        <v>-1736.6449299999997</v>
      </c>
      <c r="N42" s="23"/>
      <c r="O42" s="23">
        <v>-1667.6309339999998</v>
      </c>
      <c r="P42" s="23">
        <v>-2792.9291899999998</v>
      </c>
      <c r="S42" s="78"/>
    </row>
    <row r="43" spans="2:19" x14ac:dyDescent="0.25">
      <c r="B43" s="91" t="s">
        <v>37</v>
      </c>
      <c r="C43" s="23">
        <v>117.29485</v>
      </c>
      <c r="D43" s="23">
        <v>119.51810000000002</v>
      </c>
      <c r="E43" s="23">
        <v>127.88637</v>
      </c>
      <c r="F43" s="23">
        <v>145.79207</v>
      </c>
      <c r="G43" s="23">
        <v>185.45660999999998</v>
      </c>
      <c r="H43" s="23">
        <v>191.47722000000002</v>
      </c>
      <c r="I43" s="23">
        <v>232.84776999999997</v>
      </c>
      <c r="J43" s="23">
        <v>706.23099999999999</v>
      </c>
      <c r="K43" s="23">
        <v>554.72500000000002</v>
      </c>
      <c r="L43" s="23">
        <v>629.19500000000005</v>
      </c>
      <c r="M43" s="23">
        <v>740.22431000000006</v>
      </c>
      <c r="N43" s="23"/>
      <c r="O43" s="23">
        <v>510.49139000000002</v>
      </c>
      <c r="P43" s="23">
        <v>1316.0126</v>
      </c>
      <c r="S43" s="78"/>
    </row>
    <row r="44" spans="2:19" x14ac:dyDescent="0.25">
      <c r="B44" s="92" t="s">
        <v>38</v>
      </c>
      <c r="C44" s="31">
        <v>714.50719899999967</v>
      </c>
      <c r="D44" s="31">
        <v>656.79962900000032</v>
      </c>
      <c r="E44" s="31">
        <v>591.58227599999964</v>
      </c>
      <c r="F44" s="31">
        <v>895.57207000000005</v>
      </c>
      <c r="G44" s="31">
        <v>1279.2928589999999</v>
      </c>
      <c r="H44" s="31">
        <v>986.12731199999985</v>
      </c>
      <c r="I44" s="31">
        <v>1130.4288150000002</v>
      </c>
      <c r="J44" s="31">
        <v>1068.872615</v>
      </c>
      <c r="K44" s="31">
        <v>1321.7669999999994</v>
      </c>
      <c r="L44" s="31">
        <v>2120.5090000000005</v>
      </c>
      <c r="M44" s="31">
        <v>2008.938039999998</v>
      </c>
      <c r="N44" s="31"/>
      <c r="O44" s="31">
        <v>2858.4611739999996</v>
      </c>
      <c r="P44" s="31">
        <v>4464.7216010000002</v>
      </c>
      <c r="S44" s="78"/>
    </row>
    <row r="45" spans="2:19" x14ac:dyDescent="0.25">
      <c r="B45" s="1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2:19" x14ac:dyDescent="0.25">
      <c r="B46" s="9" t="s">
        <v>39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2:19" x14ac:dyDescent="0.25">
      <c r="B47" s="2" t="s">
        <v>1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2:19" x14ac:dyDescent="0.25">
      <c r="B48" s="2"/>
      <c r="C48" s="33"/>
      <c r="D48" s="33"/>
      <c r="E48" s="33"/>
      <c r="F48" s="33"/>
      <c r="G48" s="33"/>
      <c r="H48" s="33"/>
      <c r="I48" s="33"/>
      <c r="J48" s="33"/>
      <c r="K48" s="34"/>
      <c r="L48" s="34"/>
      <c r="M48" s="34"/>
      <c r="N48" s="34"/>
      <c r="O48" s="33"/>
      <c r="P48" s="33"/>
    </row>
    <row r="49" spans="2:16" x14ac:dyDescent="0.25">
      <c r="B49" s="10" t="s">
        <v>266</v>
      </c>
      <c r="C49" s="25">
        <v>-585.87378100000024</v>
      </c>
      <c r="D49" s="25">
        <v>-464.65416099999959</v>
      </c>
      <c r="E49" s="25">
        <v>-675.19434500000023</v>
      </c>
      <c r="F49" s="25">
        <v>-787.85285299999987</v>
      </c>
      <c r="G49" s="25">
        <v>59.696112000000028</v>
      </c>
      <c r="H49" s="25">
        <v>1988.6102419999997</v>
      </c>
      <c r="I49" s="25">
        <v>-1234.5674919999999</v>
      </c>
      <c r="J49" s="25">
        <v>162.02356699999993</v>
      </c>
      <c r="K49" s="25">
        <v>-167.27300000000085</v>
      </c>
      <c r="L49" s="25">
        <v>2369.4770000000003</v>
      </c>
      <c r="M49" s="25">
        <v>1514.9917299999977</v>
      </c>
      <c r="N49" s="25"/>
      <c r="O49" s="25">
        <v>-2513</v>
      </c>
      <c r="P49" s="25">
        <v>975.76242899999988</v>
      </c>
    </row>
    <row r="50" spans="2:16" x14ac:dyDescent="0.25">
      <c r="B50" s="3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2:16" x14ac:dyDescent="0.25">
      <c r="B51" s="10" t="s">
        <v>40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</row>
    <row r="52" spans="2:16" x14ac:dyDescent="0.25">
      <c r="B52" s="1" t="s">
        <v>31</v>
      </c>
      <c r="C52" s="35">
        <v>24.002130000000001</v>
      </c>
      <c r="D52" s="35">
        <v>62.09169</v>
      </c>
      <c r="E52" s="35">
        <v>34.412065000000005</v>
      </c>
      <c r="F52" s="35">
        <v>60.534853000000012</v>
      </c>
      <c r="G52" s="35">
        <v>971.95551099999989</v>
      </c>
      <c r="H52" s="35">
        <v>1088.402</v>
      </c>
      <c r="I52" s="35">
        <v>1112.751</v>
      </c>
      <c r="J52" s="35">
        <v>1104.6610000000001</v>
      </c>
      <c r="K52" s="35">
        <v>1106.7650000000001</v>
      </c>
      <c r="L52" s="35">
        <v>941.21</v>
      </c>
      <c r="M52" s="35">
        <v>847.22523999999999</v>
      </c>
      <c r="N52" s="35"/>
      <c r="O52" s="35">
        <v>181.04073800000003</v>
      </c>
      <c r="P52" s="35">
        <v>4277</v>
      </c>
    </row>
    <row r="53" spans="2:16" x14ac:dyDescent="0.25">
      <c r="B53" s="3" t="s">
        <v>32</v>
      </c>
      <c r="C53" s="35">
        <v>0</v>
      </c>
      <c r="D53" s="35">
        <v>-41.4</v>
      </c>
      <c r="E53" s="35">
        <v>0</v>
      </c>
      <c r="F53" s="35">
        <v>0</v>
      </c>
      <c r="G53" s="35">
        <v>0</v>
      </c>
      <c r="H53" s="35">
        <v>-416.7</v>
      </c>
      <c r="I53" s="35">
        <v>0</v>
      </c>
      <c r="J53" s="35">
        <v>1.2</v>
      </c>
      <c r="K53" s="35">
        <v>0</v>
      </c>
      <c r="L53" s="35">
        <v>0</v>
      </c>
      <c r="M53" s="35">
        <v>0</v>
      </c>
      <c r="N53" s="35"/>
      <c r="O53" s="35">
        <v>-41.4</v>
      </c>
      <c r="P53" s="35">
        <v>-415.5</v>
      </c>
    </row>
    <row r="54" spans="2:16" x14ac:dyDescent="0.25">
      <c r="B54" s="3" t="s">
        <v>41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28.1</v>
      </c>
      <c r="I54" s="35">
        <v>0</v>
      </c>
      <c r="J54" s="35">
        <v>19</v>
      </c>
      <c r="K54" s="35">
        <v>-12.026</v>
      </c>
      <c r="L54" s="35">
        <v>7.8579999999999997</v>
      </c>
      <c r="M54" s="35">
        <v>3.5497200000000002</v>
      </c>
      <c r="N54" s="35"/>
      <c r="O54" s="35">
        <v>0</v>
      </c>
      <c r="P54" s="35">
        <v>46</v>
      </c>
    </row>
    <row r="55" spans="2:16" x14ac:dyDescent="0.25">
      <c r="B55" s="3" t="s">
        <v>34</v>
      </c>
      <c r="C55" s="35">
        <v>71.126999999999995</v>
      </c>
      <c r="D55" s="35">
        <v>14.271000000000001</v>
      </c>
      <c r="E55" s="35">
        <v>34.165999999999997</v>
      </c>
      <c r="F55" s="35">
        <v>30.83</v>
      </c>
      <c r="G55" s="35">
        <v>67.055000000000007</v>
      </c>
      <c r="H55" s="35">
        <v>52.37</v>
      </c>
      <c r="I55" s="35">
        <v>43.481000000000002</v>
      </c>
      <c r="J55" s="35">
        <v>204.55099999999999</v>
      </c>
      <c r="K55" s="35">
        <v>70.239000000000004</v>
      </c>
      <c r="L55" s="35">
        <v>81.44</v>
      </c>
      <c r="M55" s="35">
        <v>116.97966999999998</v>
      </c>
      <c r="N55" s="35"/>
      <c r="O55" s="35">
        <v>150.39400000000001</v>
      </c>
      <c r="P55" s="35">
        <v>367.45699999999999</v>
      </c>
    </row>
    <row r="56" spans="2:16" x14ac:dyDescent="0.25">
      <c r="B56" s="3" t="s">
        <v>37</v>
      </c>
      <c r="C56" s="35">
        <v>117.29485</v>
      </c>
      <c r="D56" s="35">
        <v>119.51810000000002</v>
      </c>
      <c r="E56" s="35">
        <v>127.88637</v>
      </c>
      <c r="F56" s="35">
        <v>145.79207</v>
      </c>
      <c r="G56" s="35">
        <v>185.45660999999998</v>
      </c>
      <c r="H56" s="35">
        <v>191.47722000000002</v>
      </c>
      <c r="I56" s="35">
        <v>232.84776999999997</v>
      </c>
      <c r="J56" s="35">
        <v>706.23099999999999</v>
      </c>
      <c r="K56" s="35">
        <v>554.72500000000002</v>
      </c>
      <c r="L56" s="35">
        <v>629.19500000000005</v>
      </c>
      <c r="M56" s="35">
        <v>740.22431000000006</v>
      </c>
      <c r="N56" s="35"/>
      <c r="O56" s="35">
        <v>510.49139000000002</v>
      </c>
      <c r="P56" s="35">
        <v>1316.0126</v>
      </c>
    </row>
    <row r="57" spans="2:16" x14ac:dyDescent="0.25">
      <c r="B57" s="3" t="s">
        <v>42</v>
      </c>
      <c r="C57" s="35">
        <v>958</v>
      </c>
      <c r="D57" s="35">
        <v>1019</v>
      </c>
      <c r="E57" s="35">
        <v>943</v>
      </c>
      <c r="F57" s="35">
        <v>1386</v>
      </c>
      <c r="G57" s="35">
        <v>-288</v>
      </c>
      <c r="H57" s="35">
        <v>-2008</v>
      </c>
      <c r="I57" s="35">
        <v>864</v>
      </c>
      <c r="J57" s="35">
        <v>-1133</v>
      </c>
      <c r="K57" s="35">
        <v>5</v>
      </c>
      <c r="L57" s="35">
        <v>-1327</v>
      </c>
      <c r="M57" s="35">
        <v>-2204</v>
      </c>
      <c r="N57" s="35"/>
      <c r="O57" s="35">
        <v>4306</v>
      </c>
      <c r="P57" s="35">
        <v>-2565</v>
      </c>
    </row>
    <row r="58" spans="2:16" x14ac:dyDescent="0.25">
      <c r="B58" s="3" t="s">
        <v>43</v>
      </c>
      <c r="C58" s="35"/>
      <c r="D58" s="35"/>
      <c r="E58" s="35"/>
      <c r="F58" s="35">
        <v>43</v>
      </c>
      <c r="G58" s="35">
        <v>20</v>
      </c>
      <c r="H58" s="35">
        <v>9</v>
      </c>
      <c r="I58" s="35">
        <v>24</v>
      </c>
      <c r="J58" s="35">
        <v>13</v>
      </c>
      <c r="K58" s="35">
        <v>61</v>
      </c>
      <c r="L58" s="35">
        <v>59</v>
      </c>
      <c r="M58" s="35">
        <v>39</v>
      </c>
      <c r="N58" s="35"/>
      <c r="O58" s="35">
        <v>43</v>
      </c>
      <c r="P58" s="35">
        <v>66</v>
      </c>
    </row>
    <row r="59" spans="2:16" x14ac:dyDescent="0.25">
      <c r="B59" s="3" t="s">
        <v>35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>
        <v>75.271999999999991</v>
      </c>
      <c r="N59" s="35"/>
      <c r="O59" s="35"/>
      <c r="P59" s="35"/>
    </row>
    <row r="60" spans="2:16" x14ac:dyDescent="0.25">
      <c r="B60" s="10" t="s">
        <v>44</v>
      </c>
      <c r="C60" s="25">
        <v>1170.42398</v>
      </c>
      <c r="D60" s="25">
        <v>1173.4807900000001</v>
      </c>
      <c r="E60" s="25">
        <v>1139.4644350000001</v>
      </c>
      <c r="F60" s="25">
        <v>1666.156923</v>
      </c>
      <c r="G60" s="25">
        <v>956.46712099999991</v>
      </c>
      <c r="H60" s="25">
        <v>-1055.35078</v>
      </c>
      <c r="I60" s="25">
        <v>2277.0797699999998</v>
      </c>
      <c r="J60" s="25">
        <v>915.64300000000003</v>
      </c>
      <c r="K60" s="25">
        <v>1785.703</v>
      </c>
      <c r="L60" s="25">
        <v>391.70299999999997</v>
      </c>
      <c r="M60" s="25">
        <v>-381.74906000000004</v>
      </c>
      <c r="N60" s="25"/>
      <c r="O60" s="25">
        <v>5149.5261279999995</v>
      </c>
      <c r="P60" s="25">
        <v>3092</v>
      </c>
    </row>
    <row r="61" spans="2:16" x14ac:dyDescent="0.25">
      <c r="B61" s="3" t="s">
        <v>45</v>
      </c>
      <c r="C61" s="35">
        <v>-37.684369999999994</v>
      </c>
      <c r="D61" s="35">
        <v>-18.477820000000019</v>
      </c>
      <c r="E61" s="35">
        <v>-32.410474000000022</v>
      </c>
      <c r="F61" s="35">
        <v>-43.924413999999985</v>
      </c>
      <c r="G61" s="35">
        <v>-54.502322000000007</v>
      </c>
      <c r="H61" s="35">
        <v>27.150555999999963</v>
      </c>
      <c r="I61" s="35">
        <v>-60.06575399999997</v>
      </c>
      <c r="J61" s="35">
        <v>-188.79640000000001</v>
      </c>
      <c r="K61" s="35">
        <v>-134.78759999999997</v>
      </c>
      <c r="L61" s="35">
        <v>-155.49860000000001</v>
      </c>
      <c r="M61" s="35">
        <v>-179.95074</v>
      </c>
      <c r="N61" s="35"/>
      <c r="O61" s="35">
        <v>-132.49707800000002</v>
      </c>
      <c r="P61" s="35">
        <v>-276</v>
      </c>
    </row>
    <row r="62" spans="2:16" x14ac:dyDescent="0.25">
      <c r="B62" s="10" t="s">
        <v>46</v>
      </c>
      <c r="C62" s="25">
        <v>1132.7396100000001</v>
      </c>
      <c r="D62" s="25">
        <v>1155.00297</v>
      </c>
      <c r="E62" s="25">
        <v>1107.0539610000001</v>
      </c>
      <c r="F62" s="25">
        <v>1622.2325089999999</v>
      </c>
      <c r="G62" s="25">
        <v>901.96479899999986</v>
      </c>
      <c r="H62" s="25">
        <v>-1028.2002239999999</v>
      </c>
      <c r="I62" s="25">
        <v>2217.0140160000001</v>
      </c>
      <c r="J62" s="25">
        <v>726.84660000000008</v>
      </c>
      <c r="K62" s="25">
        <v>1650.9154000000001</v>
      </c>
      <c r="L62" s="25">
        <v>236.20439999999996</v>
      </c>
      <c r="M62" s="25">
        <v>-561.6998000000001</v>
      </c>
      <c r="N62" s="25"/>
      <c r="O62" s="25">
        <v>5017.0290500000001</v>
      </c>
      <c r="P62" s="25">
        <v>2816</v>
      </c>
    </row>
    <row r="63" spans="2:16" x14ac:dyDescent="0.25">
      <c r="B63" s="3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>
        <v>0</v>
      </c>
    </row>
    <row r="64" spans="2:16" x14ac:dyDescent="0.25">
      <c r="B64" s="11" t="s">
        <v>47</v>
      </c>
      <c r="C64" s="36">
        <v>546.86582899999985</v>
      </c>
      <c r="D64" s="36">
        <v>690.34880900000041</v>
      </c>
      <c r="E64" s="36">
        <v>431.85961599999985</v>
      </c>
      <c r="F64" s="36">
        <v>834.37965600000007</v>
      </c>
      <c r="G64" s="36">
        <v>961.66091099999994</v>
      </c>
      <c r="H64" s="36">
        <v>960.41001799999981</v>
      </c>
      <c r="I64" s="36">
        <v>982.44652400000018</v>
      </c>
      <c r="J64" s="36">
        <v>888.87016700000004</v>
      </c>
      <c r="K64" s="36">
        <v>1483.6423999999993</v>
      </c>
      <c r="L64" s="36">
        <v>2605.6814000000004</v>
      </c>
      <c r="M64" s="36">
        <v>953.29192999999759</v>
      </c>
      <c r="N64" s="36"/>
      <c r="O64" s="36">
        <v>2503.4539100000002</v>
      </c>
      <c r="P64" s="36">
        <v>3792</v>
      </c>
    </row>
    <row r="65" spans="2:16" x14ac:dyDescent="0.25">
      <c r="B65" s="3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4"/>
      <c r="P65" s="33"/>
    </row>
    <row r="66" spans="2:16" x14ac:dyDescent="0.25">
      <c r="B66" s="1" t="s">
        <v>48</v>
      </c>
      <c r="C66" s="23">
        <v>737</v>
      </c>
      <c r="D66" s="23">
        <v>756</v>
      </c>
      <c r="E66" s="23">
        <v>838</v>
      </c>
      <c r="F66" s="23">
        <v>855</v>
      </c>
      <c r="G66" s="23">
        <v>990</v>
      </c>
      <c r="H66" s="23">
        <v>1008</v>
      </c>
      <c r="I66" s="23">
        <v>1026</v>
      </c>
      <c r="J66" s="23">
        <v>1099</v>
      </c>
      <c r="K66" s="23">
        <v>1157</v>
      </c>
      <c r="L66" s="23">
        <v>1231</v>
      </c>
      <c r="M66" s="23">
        <v>1256</v>
      </c>
      <c r="N66" s="23"/>
      <c r="O66" s="35">
        <v>796</v>
      </c>
      <c r="P66" s="35">
        <v>1031</v>
      </c>
    </row>
    <row r="67" spans="2:16" x14ac:dyDescent="0.25">
      <c r="B67" s="10" t="s">
        <v>49</v>
      </c>
      <c r="C67" s="37">
        <v>0.74201605020352757</v>
      </c>
      <c r="D67" s="37">
        <v>0.91315980026455079</v>
      </c>
      <c r="E67" s="37">
        <v>0.51534560381861561</v>
      </c>
      <c r="F67" s="37">
        <v>0.97588263859649127</v>
      </c>
      <c r="G67" s="37">
        <v>0.97137465757575747</v>
      </c>
      <c r="H67" s="37">
        <v>0.95278771626984105</v>
      </c>
      <c r="I67" s="37">
        <v>0.95755021832358689</v>
      </c>
      <c r="J67" s="37">
        <v>0.80879906005459512</v>
      </c>
      <c r="K67" s="37">
        <v>1.2823184096802067</v>
      </c>
      <c r="L67" s="37">
        <v>2.1167192526401304</v>
      </c>
      <c r="M67" s="37">
        <v>0.75899039012738667</v>
      </c>
      <c r="N67" s="37"/>
      <c r="O67" s="37">
        <v>3.1464040928831851</v>
      </c>
      <c r="P67" s="37">
        <v>3.69</v>
      </c>
    </row>
    <row r="68" spans="2:16" x14ac:dyDescent="0.25">
      <c r="B68" s="3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23"/>
      <c r="P68" s="23"/>
    </row>
    <row r="69" spans="2:16" x14ac:dyDescent="0.25">
      <c r="B69" s="1" t="s">
        <v>50</v>
      </c>
      <c r="C69" s="23">
        <v>737</v>
      </c>
      <c r="D69" s="23">
        <v>756</v>
      </c>
      <c r="E69" s="23">
        <v>840</v>
      </c>
      <c r="F69" s="23">
        <v>859</v>
      </c>
      <c r="G69" s="23">
        <v>1042</v>
      </c>
      <c r="H69" s="23">
        <v>1060</v>
      </c>
      <c r="I69" s="23">
        <v>1079</v>
      </c>
      <c r="J69" s="23">
        <v>1162</v>
      </c>
      <c r="K69" s="23">
        <v>1256</v>
      </c>
      <c r="L69" s="23">
        <v>1338</v>
      </c>
      <c r="M69" s="23">
        <v>1364</v>
      </c>
      <c r="N69" s="23"/>
      <c r="O69" s="17">
        <v>798</v>
      </c>
      <c r="P69" s="17">
        <v>1086</v>
      </c>
    </row>
    <row r="70" spans="2:16" x14ac:dyDescent="0.25">
      <c r="B70" s="2" t="s">
        <v>51</v>
      </c>
      <c r="C70" s="37">
        <v>0.74201605020352757</v>
      </c>
      <c r="D70" s="37">
        <v>0.91315980026455079</v>
      </c>
      <c r="E70" s="37">
        <v>0.51411859047619024</v>
      </c>
      <c r="F70" s="37">
        <v>0.97133836554132724</v>
      </c>
      <c r="G70" s="37">
        <v>0.92289914683301333</v>
      </c>
      <c r="H70" s="37">
        <v>0.90604718679245266</v>
      </c>
      <c r="I70" s="37">
        <v>0.91051577757182589</v>
      </c>
      <c r="J70" s="37">
        <v>0.76494850860585206</v>
      </c>
      <c r="K70" s="37">
        <v>1.1812439490445854</v>
      </c>
      <c r="L70" s="37">
        <v>1.9474449925261588</v>
      </c>
      <c r="M70" s="37">
        <v>0.69889437683284283</v>
      </c>
      <c r="N70" s="37"/>
      <c r="O70" s="37">
        <v>3.1406328064855957</v>
      </c>
      <c r="P70" s="37">
        <v>3.5</v>
      </c>
    </row>
    <row r="71" spans="2:16" x14ac:dyDescent="0.25">
      <c r="B71" s="3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17"/>
      <c r="P71" s="17"/>
    </row>
    <row r="72" spans="2:16" x14ac:dyDescent="0.25">
      <c r="B72" s="1" t="s">
        <v>52</v>
      </c>
      <c r="C72" s="23">
        <v>673</v>
      </c>
      <c r="D72" s="23">
        <v>681</v>
      </c>
      <c r="E72" s="23">
        <v>753</v>
      </c>
      <c r="F72" s="23">
        <v>771</v>
      </c>
      <c r="G72" s="23">
        <v>877</v>
      </c>
      <c r="H72" s="23">
        <v>880</v>
      </c>
      <c r="I72" s="23">
        <v>894</v>
      </c>
      <c r="J72" s="23">
        <v>968</v>
      </c>
      <c r="K72" s="23">
        <v>1026</v>
      </c>
      <c r="L72" s="23">
        <v>1071</v>
      </c>
      <c r="M72" s="23">
        <v>1088</v>
      </c>
      <c r="N72" s="17"/>
      <c r="O72" s="39">
        <v>719.2</v>
      </c>
      <c r="P72" s="17">
        <v>905</v>
      </c>
    </row>
    <row r="73" spans="2:16" x14ac:dyDescent="0.25">
      <c r="B73" s="2" t="s">
        <v>53</v>
      </c>
      <c r="C73" s="37">
        <v>-0.87058470430906443</v>
      </c>
      <c r="D73" s="37">
        <v>-0.68159384728340622</v>
      </c>
      <c r="E73" s="37">
        <v>-0.89705938247011985</v>
      </c>
      <c r="F73" s="37">
        <v>-1.0219376407263292</v>
      </c>
      <c r="G73" s="37">
        <v>6.8019776510832394E-2</v>
      </c>
      <c r="H73" s="37">
        <v>2.2597442056818178</v>
      </c>
      <c r="I73" s="37">
        <v>-1.3809428020134227</v>
      </c>
      <c r="J73" s="37">
        <v>0.17</v>
      </c>
      <c r="K73" s="37">
        <v>-0.16303350877193126</v>
      </c>
      <c r="L73" s="37">
        <v>2.211787712999965</v>
      </c>
      <c r="M73" s="18">
        <v>1.39</v>
      </c>
      <c r="N73" s="18"/>
      <c r="O73" s="37">
        <v>-3.4948116685205788</v>
      </c>
      <c r="P73" s="37">
        <v>1.08</v>
      </c>
    </row>
    <row r="74" spans="2:16" x14ac:dyDescent="0.25">
      <c r="B74" s="1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2:16" x14ac:dyDescent="0.25">
      <c r="B75" s="1" t="s">
        <v>54</v>
      </c>
      <c r="C75" s="23">
        <v>673</v>
      </c>
      <c r="D75" s="23">
        <v>681</v>
      </c>
      <c r="E75" s="23">
        <v>753</v>
      </c>
      <c r="F75" s="23">
        <v>771</v>
      </c>
      <c r="G75" s="23">
        <v>883</v>
      </c>
      <c r="H75" s="23">
        <v>888</v>
      </c>
      <c r="I75" s="23">
        <v>906</v>
      </c>
      <c r="J75" s="23">
        <v>984</v>
      </c>
      <c r="K75" s="23">
        <v>1032</v>
      </c>
      <c r="L75" s="23">
        <v>1078</v>
      </c>
      <c r="M75" s="23">
        <v>1096</v>
      </c>
      <c r="N75" s="17"/>
      <c r="O75" s="39">
        <v>719.2</v>
      </c>
      <c r="P75" s="17">
        <v>921</v>
      </c>
    </row>
    <row r="76" spans="2:16" x14ac:dyDescent="0.25">
      <c r="B76" s="2" t="s">
        <v>55</v>
      </c>
      <c r="C76" s="37">
        <v>-0.87058470430906443</v>
      </c>
      <c r="D76" s="37">
        <v>-0.68159384728340622</v>
      </c>
      <c r="E76" s="37">
        <v>-0.89705938247011985</v>
      </c>
      <c r="F76" s="37">
        <v>-1.0219376407263292</v>
      </c>
      <c r="G76" s="37">
        <v>6.7557580973952439E-2</v>
      </c>
      <c r="H76" s="37">
        <v>2.2393861497747745</v>
      </c>
      <c r="I76" s="37">
        <v>-1.380580074658561</v>
      </c>
      <c r="J76" s="37">
        <v>0.16</v>
      </c>
      <c r="K76" s="37">
        <v>-0.16208563953488514</v>
      </c>
      <c r="L76" s="37">
        <v>2.197549200183694</v>
      </c>
      <c r="M76" s="18">
        <v>1.38</v>
      </c>
      <c r="N76" s="18"/>
      <c r="O76" s="37">
        <v>-3.4948116685205788</v>
      </c>
      <c r="P76" s="37">
        <v>1.06</v>
      </c>
    </row>
    <row r="77" spans="2:16" x14ac:dyDescent="0.25">
      <c r="B77" s="2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18"/>
      <c r="N77" s="18"/>
      <c r="O77" s="37"/>
      <c r="P77" s="37"/>
    </row>
    <row r="78" spans="2:16" x14ac:dyDescent="0.25">
      <c r="C78" s="18"/>
      <c r="D78" s="18"/>
      <c r="E78" s="18"/>
      <c r="F78" s="18"/>
      <c r="G78" s="18"/>
      <c r="H78" s="18"/>
      <c r="I78" s="18"/>
      <c r="J78" s="18"/>
      <c r="K78" s="18"/>
    </row>
    <row r="79" spans="2:16" x14ac:dyDescent="0.25">
      <c r="C79" s="18"/>
      <c r="D79" s="18"/>
      <c r="E79" s="18"/>
      <c r="F79" s="18"/>
      <c r="G79" s="18"/>
      <c r="H79" s="18"/>
      <c r="I79" s="18"/>
      <c r="J79" s="18"/>
      <c r="K79" s="18"/>
    </row>
    <row r="80" spans="2:16" x14ac:dyDescent="0.25">
      <c r="B80" s="79"/>
      <c r="C80" s="37"/>
      <c r="D80" s="37"/>
      <c r="E80" s="37"/>
      <c r="F80" s="37"/>
      <c r="G80" s="37"/>
      <c r="H80" s="37"/>
      <c r="I80" s="37"/>
      <c r="J80" s="18"/>
      <c r="K80" s="37"/>
      <c r="L80" s="37"/>
      <c r="O80" s="37"/>
      <c r="P80" s="37"/>
    </row>
    <row r="81" spans="2:16" x14ac:dyDescent="0.25">
      <c r="B81" s="79"/>
      <c r="C81" s="37"/>
      <c r="D81" s="37"/>
      <c r="E81" s="37"/>
      <c r="F81" s="37"/>
      <c r="G81" s="37"/>
      <c r="H81" s="37"/>
      <c r="I81" s="37"/>
      <c r="J81" s="18"/>
      <c r="K81" s="37"/>
      <c r="L81" s="37"/>
      <c r="O81" s="37"/>
      <c r="P81" s="37"/>
    </row>
    <row r="82" spans="2:16" x14ac:dyDescent="0.25">
      <c r="B82" s="107"/>
      <c r="C82" s="108"/>
      <c r="D82" s="108"/>
      <c r="E82" s="108"/>
      <c r="F82" s="108"/>
      <c r="G82" s="108"/>
      <c r="H82" s="108"/>
      <c r="I82" s="108"/>
      <c r="J82" s="18"/>
      <c r="K82" s="108"/>
      <c r="L82" s="109"/>
      <c r="M82" s="109"/>
      <c r="N82" s="109"/>
      <c r="O82" s="108"/>
      <c r="P82" s="108"/>
    </row>
    <row r="83" spans="2:16" x14ac:dyDescent="0.25">
      <c r="J83" s="18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5DD1-2640-43BC-93D6-1D9DC27F27EF}">
  <dimension ref="B1:O70"/>
  <sheetViews>
    <sheetView showGridLines="0" workbookViewId="0">
      <pane ySplit="4" topLeftCell="A5" activePane="bottomLeft" state="frozen"/>
      <selection pane="bottomLeft" activeCell="L28" sqref="L28"/>
    </sheetView>
  </sheetViews>
  <sheetFormatPr defaultRowHeight="15" x14ac:dyDescent="0.25"/>
  <cols>
    <col min="2" max="2" width="45.28515625" style="1" customWidth="1"/>
    <col min="3" max="3" width="9.140625" style="1"/>
    <col min="4" max="4" width="6.140625" style="17" bestFit="1" customWidth="1"/>
    <col min="5" max="6" width="5.7109375" style="17" bestFit="1" customWidth="1"/>
    <col min="7" max="7" width="5.85546875" style="17" bestFit="1" customWidth="1"/>
    <col min="8" max="8" width="6.140625" style="17" bestFit="1" customWidth="1"/>
    <col min="9" max="11" width="5.85546875" style="17" bestFit="1" customWidth="1"/>
    <col min="12" max="12" width="6.140625" style="17" bestFit="1" customWidth="1"/>
    <col min="13" max="14" width="6.5703125" style="17" bestFit="1" customWidth="1"/>
  </cols>
  <sheetData>
    <row r="1" spans="2:15" x14ac:dyDescent="0.25">
      <c r="B1" s="146" t="s">
        <v>56</v>
      </c>
      <c r="C1" s="154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</row>
    <row r="2" spans="2:15" x14ac:dyDescent="0.25">
      <c r="B2" s="146" t="s">
        <v>1</v>
      </c>
      <c r="C2" s="154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spans="2:15" x14ac:dyDescent="0.25">
      <c r="B3" s="154"/>
      <c r="C3" s="154"/>
      <c r="D3" s="155">
        <v>44651</v>
      </c>
      <c r="E3" s="155">
        <v>44742</v>
      </c>
      <c r="F3" s="155">
        <v>44834</v>
      </c>
      <c r="G3" s="155">
        <v>44926</v>
      </c>
      <c r="H3" s="155">
        <v>44651</v>
      </c>
      <c r="I3" s="155">
        <v>44742</v>
      </c>
      <c r="J3" s="155">
        <v>44834</v>
      </c>
      <c r="K3" s="155">
        <v>44926</v>
      </c>
      <c r="L3" s="155">
        <v>44651</v>
      </c>
      <c r="M3" s="155">
        <v>44742</v>
      </c>
      <c r="N3" s="155">
        <v>44834</v>
      </c>
      <c r="O3" s="155">
        <v>45291</v>
      </c>
    </row>
    <row r="4" spans="2:15" x14ac:dyDescent="0.25">
      <c r="B4" s="151"/>
      <c r="C4" s="156"/>
      <c r="D4" s="152">
        <v>2020</v>
      </c>
      <c r="E4" s="152">
        <v>2020</v>
      </c>
      <c r="F4" s="152">
        <v>2020</v>
      </c>
      <c r="G4" s="152">
        <v>2020</v>
      </c>
      <c r="H4" s="152">
        <v>2021</v>
      </c>
      <c r="I4" s="152">
        <v>2021</v>
      </c>
      <c r="J4" s="152">
        <v>2021</v>
      </c>
      <c r="K4" s="152">
        <v>2021</v>
      </c>
      <c r="L4" s="152">
        <v>2022</v>
      </c>
      <c r="M4" s="152">
        <v>2022</v>
      </c>
      <c r="N4" s="152">
        <v>2022</v>
      </c>
      <c r="O4" s="152">
        <v>2022</v>
      </c>
    </row>
    <row r="5" spans="2:15" x14ac:dyDescent="0.25">
      <c r="B5" s="2" t="s">
        <v>57</v>
      </c>
      <c r="C5" s="2"/>
      <c r="O5" s="17"/>
    </row>
    <row r="6" spans="2:15" x14ac:dyDescent="0.25">
      <c r="O6" s="17"/>
    </row>
    <row r="7" spans="2:15" x14ac:dyDescent="0.25">
      <c r="B7" s="10" t="s">
        <v>58</v>
      </c>
      <c r="C7" s="10"/>
      <c r="O7" s="17"/>
    </row>
    <row r="8" spans="2:15" x14ac:dyDescent="0.25">
      <c r="B8" s="3" t="s">
        <v>59</v>
      </c>
      <c r="C8" s="3"/>
      <c r="D8" s="20">
        <v>1411.777</v>
      </c>
      <c r="E8" s="20">
        <v>6018.3741629999995</v>
      </c>
      <c r="F8" s="20">
        <v>8647.5578519999999</v>
      </c>
      <c r="G8" s="20">
        <v>9691.8424509999986</v>
      </c>
      <c r="H8" s="20">
        <v>11380.904094000001</v>
      </c>
      <c r="I8" s="20">
        <v>20156.799085000002</v>
      </c>
      <c r="J8" s="20">
        <v>24622.188939</v>
      </c>
      <c r="K8" s="20">
        <v>25457.57645</v>
      </c>
      <c r="L8" s="20">
        <v>42624</v>
      </c>
      <c r="M8" s="20">
        <v>46152.782080000004</v>
      </c>
      <c r="N8" s="20">
        <v>49887.305999999997</v>
      </c>
      <c r="O8" s="20">
        <v>50489.748909999995</v>
      </c>
    </row>
    <row r="9" spans="2:15" x14ac:dyDescent="0.25">
      <c r="B9" s="3" t="s">
        <v>60</v>
      </c>
      <c r="C9" s="3"/>
      <c r="D9" s="20">
        <v>4459.1540000000005</v>
      </c>
      <c r="E9" s="20">
        <v>4468.2120000000004</v>
      </c>
      <c r="F9" s="20">
        <v>4875.4139999999998</v>
      </c>
      <c r="G9" s="20">
        <v>5045.0940000000001</v>
      </c>
      <c r="H9" s="20">
        <v>5585.7579999999998</v>
      </c>
      <c r="I9" s="20">
        <v>8119.6689999999999</v>
      </c>
      <c r="J9" s="20">
        <v>8820.6299999999992</v>
      </c>
      <c r="K9" s="20">
        <v>9906.1350000000002</v>
      </c>
      <c r="L9" s="20">
        <v>31371.296999999999</v>
      </c>
      <c r="M9" s="20">
        <v>33014.443779999987</v>
      </c>
      <c r="N9" s="20">
        <v>37784.531000000003</v>
      </c>
      <c r="O9" s="20">
        <v>42700.414219999999</v>
      </c>
    </row>
    <row r="10" spans="2:15" x14ac:dyDescent="0.25">
      <c r="B10" s="3" t="s">
        <v>61</v>
      </c>
      <c r="C10" s="3"/>
      <c r="D10" s="20">
        <v>184.50399999999999</v>
      </c>
      <c r="E10" s="20">
        <v>185.33</v>
      </c>
      <c r="F10" s="20">
        <v>202.994</v>
      </c>
      <c r="G10" s="20">
        <v>229.98699999999999</v>
      </c>
      <c r="H10" s="20">
        <v>237.76599999999999</v>
      </c>
      <c r="I10" s="20">
        <v>343.51799999999997</v>
      </c>
      <c r="J10" s="20">
        <v>433.22300000000001</v>
      </c>
      <c r="K10" s="20">
        <v>505.83300000000003</v>
      </c>
      <c r="L10" s="20">
        <v>719.904</v>
      </c>
      <c r="M10" s="20">
        <v>843.42107999999996</v>
      </c>
      <c r="N10" s="20">
        <v>1084.1780000000001</v>
      </c>
      <c r="O10" s="20">
        <v>1091.2186200000001</v>
      </c>
    </row>
    <row r="11" spans="2:15" x14ac:dyDescent="0.25">
      <c r="B11" s="3" t="s">
        <v>62</v>
      </c>
      <c r="C11" s="3"/>
      <c r="D11" s="20">
        <v>240.17599999999999</v>
      </c>
      <c r="E11" s="20">
        <v>262.67874399999999</v>
      </c>
      <c r="F11" s="20">
        <v>278.59895</v>
      </c>
      <c r="G11" s="20">
        <v>294.70689500000003</v>
      </c>
      <c r="H11" s="20">
        <v>329.19799999999998</v>
      </c>
      <c r="I11" s="20">
        <v>453.69019500000002</v>
      </c>
      <c r="J11" s="20">
        <v>464.71</v>
      </c>
      <c r="K11" s="20">
        <v>521.73099999999999</v>
      </c>
      <c r="L11" s="20">
        <v>1061.8019999999999</v>
      </c>
      <c r="M11" s="20">
        <v>1005.7243399999999</v>
      </c>
      <c r="N11" s="20">
        <v>1359.2149999999999</v>
      </c>
      <c r="O11" s="20">
        <v>1311.9872700000001</v>
      </c>
    </row>
    <row r="12" spans="2:15" x14ac:dyDescent="0.25">
      <c r="B12" s="3" t="s">
        <v>63</v>
      </c>
      <c r="C12" s="3"/>
      <c r="D12" s="20">
        <v>55.478999999999999</v>
      </c>
      <c r="E12" s="20">
        <v>65.844999999999999</v>
      </c>
      <c r="F12" s="20">
        <v>72.722999999999999</v>
      </c>
      <c r="G12" s="20">
        <v>57.25</v>
      </c>
      <c r="H12" s="20">
        <v>174.678</v>
      </c>
      <c r="I12" s="20">
        <v>172.82499999999999</v>
      </c>
      <c r="J12" s="20">
        <v>167.79300000000001</v>
      </c>
      <c r="K12" s="20">
        <v>176.01599999999999</v>
      </c>
      <c r="L12" s="20">
        <v>133.67099999999999</v>
      </c>
      <c r="M12" s="20">
        <v>142.18430000000001</v>
      </c>
      <c r="N12" s="20">
        <v>198.09</v>
      </c>
      <c r="O12" s="20">
        <v>200.86045000000001</v>
      </c>
    </row>
    <row r="13" spans="2:15" x14ac:dyDescent="0.25">
      <c r="B13" s="3" t="s">
        <v>64</v>
      </c>
      <c r="C13" s="3"/>
      <c r="D13" s="20">
        <v>30.1</v>
      </c>
      <c r="E13" s="20">
        <v>44.048000000000002</v>
      </c>
      <c r="F13" s="20">
        <v>76.762</v>
      </c>
      <c r="G13" s="20">
        <v>66.012</v>
      </c>
      <c r="H13" s="20">
        <v>131.83699999999999</v>
      </c>
      <c r="I13" s="20">
        <v>149.423</v>
      </c>
      <c r="J13" s="20">
        <v>103.754</v>
      </c>
      <c r="K13" s="20">
        <v>156.673</v>
      </c>
      <c r="L13" s="20">
        <v>302.38200000000001</v>
      </c>
      <c r="M13" s="20">
        <v>347.33356999999995</v>
      </c>
      <c r="N13" s="20">
        <v>415.98500000000001</v>
      </c>
      <c r="O13" s="20">
        <v>424.20234000000005</v>
      </c>
    </row>
    <row r="14" spans="2:15" x14ac:dyDescent="0.25">
      <c r="B14" s="3" t="s">
        <v>65</v>
      </c>
      <c r="C14" s="3"/>
      <c r="D14" s="20">
        <v>165.96529999999998</v>
      </c>
      <c r="E14" s="20">
        <v>122.344021</v>
      </c>
      <c r="F14" s="20">
        <v>268.994778</v>
      </c>
      <c r="G14" s="20">
        <v>269.68956400000002</v>
      </c>
      <c r="H14" s="20">
        <v>265.45999999999998</v>
      </c>
      <c r="I14" s="20">
        <v>401.305522</v>
      </c>
      <c r="J14" s="20">
        <v>436.70600000000002</v>
      </c>
      <c r="K14" s="20">
        <v>459.65018900000001</v>
      </c>
      <c r="L14" s="20">
        <v>1280.4611419999999</v>
      </c>
      <c r="M14" s="20">
        <v>1343.99748</v>
      </c>
      <c r="N14" s="20">
        <v>1821.2739999999999</v>
      </c>
      <c r="O14" s="20">
        <v>1766.99766</v>
      </c>
    </row>
    <row r="15" spans="2:15" x14ac:dyDescent="0.25">
      <c r="B15" s="12" t="s">
        <v>66</v>
      </c>
      <c r="C15" s="12"/>
      <c r="D15" s="21">
        <v>6547.1553000000013</v>
      </c>
      <c r="E15" s="21">
        <v>11166.831928000001</v>
      </c>
      <c r="F15" s="21">
        <v>14423.04458</v>
      </c>
      <c r="G15" s="21">
        <v>15654.581909999997</v>
      </c>
      <c r="H15" s="21">
        <v>18105.601093999998</v>
      </c>
      <c r="I15" s="21">
        <v>29797.229801999998</v>
      </c>
      <c r="J15" s="21">
        <v>35049.004938999991</v>
      </c>
      <c r="K15" s="21">
        <v>37183.614639000007</v>
      </c>
      <c r="L15" s="21">
        <v>77493.517141999982</v>
      </c>
      <c r="M15" s="21">
        <v>82849.886629999994</v>
      </c>
      <c r="N15" s="21">
        <v>92550.578999999998</v>
      </c>
      <c r="O15" s="21">
        <v>97985.429469999988</v>
      </c>
    </row>
    <row r="16" spans="2:15" x14ac:dyDescent="0.25"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2:15" x14ac:dyDescent="0.25">
      <c r="B17" s="10" t="s">
        <v>67</v>
      </c>
      <c r="C17" s="1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 x14ac:dyDescent="0.25">
      <c r="B18" s="3" t="s">
        <v>68</v>
      </c>
      <c r="C18" s="3"/>
      <c r="D18" s="20">
        <v>352.74599999999998</v>
      </c>
      <c r="E18" s="20">
        <v>428.79599999999999</v>
      </c>
      <c r="F18" s="20">
        <v>380.529</v>
      </c>
      <c r="G18" s="20">
        <v>279.33600000000001</v>
      </c>
      <c r="H18" s="20">
        <f>242.936-25</f>
        <v>217.93600000000001</v>
      </c>
      <c r="I18" s="20">
        <v>402.66300000000001</v>
      </c>
      <c r="J18" s="20">
        <v>530.70699999999999</v>
      </c>
      <c r="K18" s="20">
        <v>389.27596999999997</v>
      </c>
      <c r="L18" s="20">
        <f>3162.4-387</f>
        <v>2775.4</v>
      </c>
      <c r="M18" s="20">
        <v>4129.0819299999994</v>
      </c>
      <c r="N18" s="20">
        <v>5185.3010000000004</v>
      </c>
      <c r="O18" s="20">
        <v>4235.9686700000002</v>
      </c>
    </row>
    <row r="19" spans="2:15" x14ac:dyDescent="0.25">
      <c r="B19" s="3" t="s">
        <v>69</v>
      </c>
      <c r="C19" s="3"/>
      <c r="D19" s="20">
        <v>959.41300000000001</v>
      </c>
      <c r="E19" s="20">
        <v>1091.9380000000001</v>
      </c>
      <c r="F19" s="20">
        <v>1502</v>
      </c>
      <c r="G19" s="20">
        <v>1159.845</v>
      </c>
      <c r="H19" s="20">
        <v>1239</v>
      </c>
      <c r="I19" s="20">
        <v>1353.3630000000001</v>
      </c>
      <c r="J19" s="20">
        <v>2145</v>
      </c>
      <c r="K19" s="20">
        <v>3018.1824700000002</v>
      </c>
      <c r="L19" s="20">
        <v>4406</v>
      </c>
      <c r="M19" s="20">
        <v>3958.1366199999998</v>
      </c>
      <c r="N19" s="20">
        <v>5566.9</v>
      </c>
      <c r="O19" s="20">
        <v>6899.6012300000002</v>
      </c>
    </row>
    <row r="20" spans="2:15" x14ac:dyDescent="0.25">
      <c r="B20" s="3" t="s">
        <v>70</v>
      </c>
      <c r="C20" s="3"/>
      <c r="D20" s="20">
        <v>-0.40000000000000036</v>
      </c>
      <c r="E20" s="20">
        <v>0</v>
      </c>
      <c r="F20" s="20">
        <v>0</v>
      </c>
      <c r="G20" s="20">
        <v>0</v>
      </c>
      <c r="H20" s="20" t="s">
        <v>71</v>
      </c>
      <c r="I20" s="20">
        <v>0</v>
      </c>
      <c r="J20" s="20">
        <v>65</v>
      </c>
      <c r="K20" s="20">
        <v>53.634720000000002</v>
      </c>
      <c r="L20" s="20">
        <v>177</v>
      </c>
      <c r="M20" s="20"/>
      <c r="N20" s="20">
        <v>467.70499999999998</v>
      </c>
      <c r="O20" s="20">
        <v>419.88367</v>
      </c>
    </row>
    <row r="21" spans="2:15" x14ac:dyDescent="0.25">
      <c r="B21" s="3" t="s">
        <v>72</v>
      </c>
      <c r="C21" s="3"/>
      <c r="D21" s="20">
        <v>36.347999999999999</v>
      </c>
      <c r="E21" s="20">
        <v>24.292999999999999</v>
      </c>
      <c r="F21" s="20">
        <v>0.04</v>
      </c>
      <c r="G21" s="20">
        <v>0</v>
      </c>
      <c r="H21" s="20">
        <v>0</v>
      </c>
      <c r="I21" s="20">
        <v>0</v>
      </c>
      <c r="J21" s="20">
        <v>0</v>
      </c>
      <c r="K21" s="20"/>
      <c r="L21" s="20">
        <v>0</v>
      </c>
      <c r="M21" s="20"/>
      <c r="N21" s="20">
        <v>0</v>
      </c>
      <c r="O21" s="20">
        <v>0</v>
      </c>
    </row>
    <row r="22" spans="2:15" x14ac:dyDescent="0.25">
      <c r="B22" s="3" t="s">
        <v>73</v>
      </c>
      <c r="C22" s="3"/>
      <c r="D22" s="20">
        <v>362.6</v>
      </c>
      <c r="E22" s="20">
        <v>478.43</v>
      </c>
      <c r="F22" s="20">
        <v>395</v>
      </c>
      <c r="G22" s="20">
        <v>434.17</v>
      </c>
      <c r="H22" s="20">
        <f>417+25</f>
        <v>442</v>
      </c>
      <c r="I22" s="20">
        <v>536.346</v>
      </c>
      <c r="J22" s="20">
        <v>649.87</v>
      </c>
      <c r="K22" s="20">
        <v>785.27817000000005</v>
      </c>
      <c r="L22" s="20">
        <f>994.272+387</f>
        <v>1381.2719999999999</v>
      </c>
      <c r="M22" s="20">
        <v>1140.5526399999999</v>
      </c>
      <c r="N22" s="20">
        <v>1567.991</v>
      </c>
      <c r="O22" s="20">
        <v>2015.09826</v>
      </c>
    </row>
    <row r="23" spans="2:15" x14ac:dyDescent="0.25">
      <c r="B23" s="3" t="s">
        <v>74</v>
      </c>
      <c r="C23" s="3"/>
      <c r="D23" s="20">
        <v>109.655</v>
      </c>
      <c r="E23" s="20">
        <v>290.572</v>
      </c>
      <c r="F23" s="20">
        <v>86</v>
      </c>
      <c r="G23" s="20">
        <v>285.029</v>
      </c>
      <c r="H23" s="20">
        <v>377.41300000000001</v>
      </c>
      <c r="I23" s="20">
        <v>674.87300000000005</v>
      </c>
      <c r="J23" s="20">
        <v>186</v>
      </c>
      <c r="K23" s="20">
        <v>221.48644000000002</v>
      </c>
      <c r="L23" s="20">
        <v>377</v>
      </c>
      <c r="M23" s="20">
        <v>1662.0694099999998</v>
      </c>
      <c r="N23" s="20">
        <v>1090.3789999999999</v>
      </c>
      <c r="O23" s="20">
        <v>1009.4895600000001</v>
      </c>
    </row>
    <row r="24" spans="2:15" x14ac:dyDescent="0.25">
      <c r="B24" s="3" t="s">
        <v>75</v>
      </c>
      <c r="C24" s="3"/>
      <c r="D24" s="20">
        <v>192.7</v>
      </c>
      <c r="E24" s="20">
        <v>194.036</v>
      </c>
      <c r="F24" s="20">
        <v>204.488</v>
      </c>
      <c r="G24" s="20">
        <v>203.87299999999999</v>
      </c>
      <c r="H24" s="20">
        <v>195.46799999999999</v>
      </c>
      <c r="I24" s="20">
        <v>195.49299999999999</v>
      </c>
      <c r="J24" s="20">
        <v>195.57599999999999</v>
      </c>
      <c r="K24" s="20">
        <v>195.29900000000001</v>
      </c>
      <c r="L24" s="20">
        <v>4.0000000000000001E-3</v>
      </c>
      <c r="M24" s="20">
        <v>1532.9145900000001</v>
      </c>
      <c r="N24" s="20">
        <v>6.2850000000000001</v>
      </c>
      <c r="O24" s="20">
        <f>154.80514-154.8051</f>
        <v>3.9999999984274837E-5</v>
      </c>
    </row>
    <row r="25" spans="2:15" x14ac:dyDescent="0.25">
      <c r="B25" s="3" t="s">
        <v>76</v>
      </c>
      <c r="C25" s="3"/>
      <c r="D25" s="20">
        <v>2317.6</v>
      </c>
      <c r="E25" s="20">
        <v>3331.0210000000002</v>
      </c>
      <c r="F25" s="20">
        <v>3374.567</v>
      </c>
      <c r="G25" s="20">
        <v>6715.2169999999996</v>
      </c>
      <c r="H25" s="20">
        <v>14104.441999999999</v>
      </c>
      <c r="I25" s="20">
        <v>12221.663</v>
      </c>
      <c r="J25" s="20">
        <v>9723.8670000000002</v>
      </c>
      <c r="K25" s="20">
        <v>15031.306</v>
      </c>
      <c r="L25" s="20">
        <v>5809.7960000000003</v>
      </c>
      <c r="M25" s="20">
        <v>10227.007089999999</v>
      </c>
      <c r="N25" s="20">
        <v>8878.7019999999993</v>
      </c>
      <c r="O25" s="20">
        <f>6043.05109+154.805</f>
        <v>6197.8560900000002</v>
      </c>
    </row>
    <row r="26" spans="2:15" x14ac:dyDescent="0.25">
      <c r="B26" s="12" t="s">
        <v>77</v>
      </c>
      <c r="C26" s="12"/>
      <c r="D26" s="21">
        <v>4330.6620000000003</v>
      </c>
      <c r="E26" s="21">
        <v>5839.0860000000002</v>
      </c>
      <c r="F26" s="21">
        <v>5942.6239999999998</v>
      </c>
      <c r="G26" s="21">
        <v>9077.4699999999993</v>
      </c>
      <c r="H26" s="21">
        <v>16576.258999999998</v>
      </c>
      <c r="I26" s="21">
        <v>15384.401000000002</v>
      </c>
      <c r="J26" s="21">
        <v>13496.02</v>
      </c>
      <c r="K26" s="21">
        <v>19694.463</v>
      </c>
      <c r="L26" s="21">
        <v>14926.472000000002</v>
      </c>
      <c r="M26" s="21">
        <v>22649.762279999999</v>
      </c>
      <c r="N26" s="21">
        <v>22763.262999999999</v>
      </c>
      <c r="O26" s="21">
        <v>20777.89762</v>
      </c>
    </row>
    <row r="27" spans="2:15" x14ac:dyDescent="0.25">
      <c r="B27" s="3"/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2:15" x14ac:dyDescent="0.25">
      <c r="B28" s="12" t="s">
        <v>78</v>
      </c>
      <c r="C28" s="12"/>
      <c r="D28" s="21">
        <v>10877.817300000002</v>
      </c>
      <c r="E28" s="21">
        <v>17005.917928000003</v>
      </c>
      <c r="F28" s="21">
        <v>20365.668579999998</v>
      </c>
      <c r="G28" s="21">
        <v>24732.051909999995</v>
      </c>
      <c r="H28" s="21">
        <v>34681.860093999996</v>
      </c>
      <c r="I28" s="21">
        <v>45181.630802</v>
      </c>
      <c r="J28" s="21">
        <v>48545.024938999995</v>
      </c>
      <c r="K28" s="21">
        <v>56878.07763900001</v>
      </c>
      <c r="L28" s="21">
        <v>92419.989141999977</v>
      </c>
      <c r="M28" s="21">
        <v>105499.64890999999</v>
      </c>
      <c r="N28" s="21">
        <v>115313.842</v>
      </c>
      <c r="O28" s="127">
        <v>118763.32708999999</v>
      </c>
    </row>
    <row r="29" spans="2:15" x14ac:dyDescent="0.25">
      <c r="B29" s="13"/>
      <c r="C29" s="13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2:15" x14ac:dyDescent="0.25">
      <c r="B30" s="10" t="s">
        <v>79</v>
      </c>
      <c r="C30" s="1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2:15" x14ac:dyDescent="0.25">
      <c r="B31" s="10"/>
      <c r="C31" s="1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2:15" x14ac:dyDescent="0.25">
      <c r="B32" s="10" t="s">
        <v>80</v>
      </c>
      <c r="C32" s="1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5" x14ac:dyDescent="0.25">
      <c r="B33" s="3" t="s">
        <v>81</v>
      </c>
      <c r="C33" s="3"/>
      <c r="D33" s="20">
        <v>0.86199999999999999</v>
      </c>
      <c r="E33" s="20">
        <v>1.085</v>
      </c>
      <c r="F33" s="20">
        <v>1.07</v>
      </c>
      <c r="G33" s="20">
        <v>1.175</v>
      </c>
      <c r="H33" s="20">
        <v>1.278</v>
      </c>
      <c r="I33" s="20">
        <v>1.387</v>
      </c>
      <c r="J33" s="20">
        <v>1.403</v>
      </c>
      <c r="K33" s="20">
        <v>1.5009999999999999</v>
      </c>
      <c r="L33" s="20">
        <v>1.6</v>
      </c>
      <c r="M33" s="20">
        <v>2</v>
      </c>
      <c r="N33" s="20">
        <v>1.7210000000000001</v>
      </c>
      <c r="O33" s="20">
        <v>2</v>
      </c>
    </row>
    <row r="34" spans="2:15" x14ac:dyDescent="0.25">
      <c r="B34" s="3" t="s">
        <v>82</v>
      </c>
      <c r="C34" s="3"/>
      <c r="D34" s="20">
        <v>5300.5</v>
      </c>
      <c r="E34" s="20">
        <v>7632.2737430000006</v>
      </c>
      <c r="F34" s="20">
        <v>9097</v>
      </c>
      <c r="G34" s="20">
        <v>14866</v>
      </c>
      <c r="H34" s="20">
        <v>22542.648616999999</v>
      </c>
      <c r="I34" s="20">
        <v>29475</v>
      </c>
      <c r="J34" s="20">
        <v>31403</v>
      </c>
      <c r="K34" s="20">
        <v>38220</v>
      </c>
      <c r="L34" s="20">
        <f>42332+101</f>
        <v>42433</v>
      </c>
      <c r="M34" s="20">
        <v>48163</v>
      </c>
      <c r="N34" s="20">
        <v>54545.152000000002</v>
      </c>
      <c r="O34" s="20">
        <v>56134</v>
      </c>
    </row>
    <row r="35" spans="2:15" x14ac:dyDescent="0.25">
      <c r="B35" s="3" t="s">
        <v>83</v>
      </c>
      <c r="C35" s="3"/>
      <c r="D35" s="20">
        <v>142.005686</v>
      </c>
      <c r="E35" s="20">
        <v>-348.072</v>
      </c>
      <c r="F35" s="20">
        <v>-555</v>
      </c>
      <c r="G35" s="20">
        <v>-1296</v>
      </c>
      <c r="H35" s="20">
        <v>-701.46699999999998</v>
      </c>
      <c r="I35" s="20">
        <v>-920</v>
      </c>
      <c r="J35" s="20">
        <v>-645</v>
      </c>
      <c r="K35" s="20">
        <v>-334</v>
      </c>
      <c r="L35" s="20">
        <v>124</v>
      </c>
      <c r="M35" s="20">
        <v>2890.3949200000002</v>
      </c>
      <c r="N35" s="20">
        <v>5486.1270000000004</v>
      </c>
      <c r="O35" s="20">
        <v>4532</v>
      </c>
    </row>
    <row r="36" spans="2:15" x14ac:dyDescent="0.25">
      <c r="B36" s="3" t="s">
        <v>84</v>
      </c>
      <c r="C36" s="3"/>
      <c r="D36" s="20">
        <v>925.28800000000001</v>
      </c>
      <c r="E36" s="20">
        <v>339.08592200000004</v>
      </c>
      <c r="F36" s="20">
        <v>-125</v>
      </c>
      <c r="G36" s="20">
        <v>-801</v>
      </c>
      <c r="H36" s="20">
        <v>-1588.0985000000001</v>
      </c>
      <c r="I36" s="20">
        <v>-1529</v>
      </c>
      <c r="J36" s="20">
        <v>460</v>
      </c>
      <c r="K36" s="20">
        <v>-774</v>
      </c>
      <c r="L36" s="20">
        <f>-510.157875-101</f>
        <v>-611.15787499999999</v>
      </c>
      <c r="M36" s="20">
        <v>-678</v>
      </c>
      <c r="N36" s="20">
        <v>1590</v>
      </c>
      <c r="O36" s="20">
        <v>3105</v>
      </c>
    </row>
    <row r="37" spans="2:15" x14ac:dyDescent="0.25">
      <c r="B37" s="12" t="s">
        <v>85</v>
      </c>
      <c r="C37" s="12"/>
      <c r="D37" s="21">
        <v>6368.6556860000001</v>
      </c>
      <c r="E37" s="21">
        <v>7624.3726650000008</v>
      </c>
      <c r="F37" s="21">
        <v>8417.07</v>
      </c>
      <c r="G37" s="21">
        <v>12771.292681000001</v>
      </c>
      <c r="H37" s="21">
        <v>20254.361116999997</v>
      </c>
      <c r="I37" s="21">
        <v>27026.477728999998</v>
      </c>
      <c r="J37" s="21">
        <v>31219.094553999996</v>
      </c>
      <c r="K37" s="21">
        <v>37114</v>
      </c>
      <c r="L37" s="21">
        <v>41947.442125000001</v>
      </c>
      <c r="M37" s="21">
        <v>50377.451259999994</v>
      </c>
      <c r="N37" s="21">
        <v>61623</v>
      </c>
      <c r="O37" s="21">
        <v>63773</v>
      </c>
    </row>
    <row r="38" spans="2:15" x14ac:dyDescent="0.25">
      <c r="B38" s="3" t="s">
        <v>27</v>
      </c>
      <c r="C38" s="3"/>
      <c r="D38" s="22">
        <v>25.065999999999999</v>
      </c>
      <c r="E38" s="22">
        <v>24.573</v>
      </c>
      <c r="F38" s="22">
        <v>23.710999999999999</v>
      </c>
      <c r="G38" s="22">
        <v>13.43</v>
      </c>
      <c r="H38" s="22">
        <v>12.925000000000001</v>
      </c>
      <c r="I38" s="22">
        <v>12.914999999999999</v>
      </c>
      <c r="J38" s="22">
        <v>44.555999999999997</v>
      </c>
      <c r="K38" s="22">
        <v>43.302999999999997</v>
      </c>
      <c r="L38" s="22">
        <v>227.745</v>
      </c>
      <c r="M38" s="22">
        <v>214.83023</v>
      </c>
      <c r="N38" s="22">
        <v>255.11199999999999</v>
      </c>
      <c r="O38" s="22">
        <v>209</v>
      </c>
    </row>
    <row r="39" spans="2:15" x14ac:dyDescent="0.25">
      <c r="B39" s="12" t="s">
        <v>86</v>
      </c>
      <c r="C39" s="12"/>
      <c r="D39" s="21">
        <v>6393.7216859999999</v>
      </c>
      <c r="E39" s="21">
        <v>7648.9456650000011</v>
      </c>
      <c r="F39" s="21">
        <v>8440.780999999999</v>
      </c>
      <c r="G39" s="21">
        <v>12784.722681000001</v>
      </c>
      <c r="H39" s="21">
        <v>20267.286116999996</v>
      </c>
      <c r="I39" s="21">
        <v>27039.392728999999</v>
      </c>
      <c r="J39" s="21">
        <v>31263.650553999996</v>
      </c>
      <c r="K39" s="21">
        <v>37157</v>
      </c>
      <c r="L39" s="21">
        <v>42175.187125000004</v>
      </c>
      <c r="M39" s="21">
        <v>50592.281489999994</v>
      </c>
      <c r="N39" s="21">
        <v>61878.112000000001</v>
      </c>
      <c r="O39" s="21">
        <v>63982</v>
      </c>
    </row>
    <row r="40" spans="2:15" x14ac:dyDescent="0.25">
      <c r="B40" s="3"/>
      <c r="C40" s="3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2:15" x14ac:dyDescent="0.25">
      <c r="B41" s="10" t="s">
        <v>87</v>
      </c>
      <c r="C41" s="1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2:15" x14ac:dyDescent="0.25">
      <c r="B42" s="3" t="s">
        <v>88</v>
      </c>
      <c r="C42" s="3"/>
      <c r="D42" s="20">
        <v>221.80799999999999</v>
      </c>
      <c r="E42" s="20">
        <v>213.97300000000001</v>
      </c>
      <c r="F42" s="20">
        <v>266.60199999999998</v>
      </c>
      <c r="G42" s="20">
        <v>264.18</v>
      </c>
      <c r="H42" s="20">
        <v>243.65700000000001</v>
      </c>
      <c r="I42" s="20">
        <v>1401.32</v>
      </c>
      <c r="J42" s="20">
        <v>602.66200000000003</v>
      </c>
      <c r="K42" s="20">
        <v>750.46500000000003</v>
      </c>
      <c r="L42" s="20">
        <f>7231.856+5786</f>
        <v>13017.856</v>
      </c>
      <c r="M42" s="20">
        <v>9172.45975</v>
      </c>
      <c r="N42" s="20">
        <v>18168.800999999999</v>
      </c>
      <c r="O42" s="20">
        <v>18189.201860000001</v>
      </c>
    </row>
    <row r="43" spans="2:15" x14ac:dyDescent="0.25">
      <c r="B43" s="3" t="s">
        <v>89</v>
      </c>
      <c r="C43" s="3"/>
      <c r="D43" s="20">
        <v>0</v>
      </c>
      <c r="E43" s="20">
        <v>965.87800000000004</v>
      </c>
      <c r="F43" s="20">
        <v>908.30200000000002</v>
      </c>
      <c r="G43" s="20">
        <v>1.845</v>
      </c>
      <c r="H43" s="20">
        <v>0.66500000000000004</v>
      </c>
      <c r="I43" s="20">
        <v>32.454000000000001</v>
      </c>
      <c r="J43" s="20">
        <v>78.975999999999999</v>
      </c>
      <c r="K43" s="20">
        <v>137.13999999999999</v>
      </c>
      <c r="L43" s="20">
        <v>112.434</v>
      </c>
      <c r="M43" s="20">
        <v>132.07540999999941</v>
      </c>
      <c r="N43" s="20">
        <v>65.841999999999999</v>
      </c>
      <c r="O43" s="20">
        <f>370.49269-310</f>
        <v>60.492689999999982</v>
      </c>
    </row>
    <row r="44" spans="2:15" x14ac:dyDescent="0.25">
      <c r="B44" s="3" t="s">
        <v>90</v>
      </c>
      <c r="C44" s="3"/>
      <c r="D44" s="20">
        <v>175.542</v>
      </c>
      <c r="E44" s="20">
        <v>199.26206299999998</v>
      </c>
      <c r="F44" s="20">
        <v>205.70912300000001</v>
      </c>
      <c r="G44" s="20">
        <v>215.09448</v>
      </c>
      <c r="H44" s="20">
        <v>237.00700000000001</v>
      </c>
      <c r="I44" s="20">
        <v>341.04852699999998</v>
      </c>
      <c r="J44" s="20">
        <v>344.30399999999997</v>
      </c>
      <c r="K44" s="20">
        <v>388.312229</v>
      </c>
      <c r="L44" s="20">
        <v>800.025936</v>
      </c>
      <c r="M44" s="20">
        <v>747.20620000000008</v>
      </c>
      <c r="N44" s="20">
        <v>1004.5309999999999</v>
      </c>
      <c r="O44" s="20">
        <v>968.49802</v>
      </c>
    </row>
    <row r="45" spans="2:15" x14ac:dyDescent="0.25">
      <c r="B45" s="3" t="s">
        <v>91</v>
      </c>
      <c r="C45" s="3"/>
      <c r="D45" s="20">
        <v>104.30199999999999</v>
      </c>
      <c r="E45" s="20">
        <v>393.75400000000002</v>
      </c>
      <c r="F45" s="20">
        <v>128.74199999999999</v>
      </c>
      <c r="G45" s="20">
        <v>128.018</v>
      </c>
      <c r="H45" s="20">
        <v>162.47900000000001</v>
      </c>
      <c r="I45" s="20">
        <v>153.536</v>
      </c>
      <c r="J45" s="20">
        <v>87.96</v>
      </c>
      <c r="K45" s="20">
        <v>86.38</v>
      </c>
      <c r="L45" s="20">
        <v>154.994</v>
      </c>
      <c r="M45" s="20">
        <v>142.44905</v>
      </c>
      <c r="N45" s="20">
        <v>180.45400000000001</v>
      </c>
      <c r="O45" s="20">
        <v>212.93042000000003</v>
      </c>
    </row>
    <row r="46" spans="2:15" x14ac:dyDescent="0.25">
      <c r="B46" s="3" t="s">
        <v>92</v>
      </c>
      <c r="C46" s="3"/>
      <c r="D46" s="20">
        <v>411.8</v>
      </c>
      <c r="E46" s="20">
        <v>3572.41455</v>
      </c>
      <c r="F46" s="20">
        <v>5719.4266689999995</v>
      </c>
      <c r="G46" s="20">
        <v>6934.1979650000003</v>
      </c>
      <c r="H46" s="20">
        <v>9116.0294549999999</v>
      </c>
      <c r="I46" s="20">
        <v>11071.070061999999</v>
      </c>
      <c r="J46" s="20">
        <v>9374.2375049999991</v>
      </c>
      <c r="K46" s="20">
        <v>10652.979504999999</v>
      </c>
      <c r="L46" s="20">
        <v>8487</v>
      </c>
      <c r="M46" s="20">
        <v>11104.41547</v>
      </c>
      <c r="N46" s="20">
        <v>6321.6689999999999</v>
      </c>
      <c r="O46" s="20">
        <v>5428.4433600000002</v>
      </c>
    </row>
    <row r="47" spans="2:15" x14ac:dyDescent="0.25">
      <c r="B47" s="3" t="s">
        <v>93</v>
      </c>
      <c r="C47" s="3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4259</v>
      </c>
      <c r="M47" s="20">
        <v>0</v>
      </c>
      <c r="N47" s="20">
        <v>3961.5619999999999</v>
      </c>
      <c r="O47" s="20">
        <v>2969.1105400000001</v>
      </c>
    </row>
    <row r="48" spans="2:15" x14ac:dyDescent="0.25">
      <c r="B48" s="3" t="s">
        <v>253</v>
      </c>
      <c r="C48" s="3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>
        <v>310</v>
      </c>
    </row>
    <row r="49" spans="2:15" x14ac:dyDescent="0.25">
      <c r="B49" s="3" t="s">
        <v>94</v>
      </c>
      <c r="C49" s="3"/>
      <c r="D49" s="20">
        <v>25.260000000000005</v>
      </c>
      <c r="E49" s="20">
        <v>23.516999999999999</v>
      </c>
      <c r="F49" s="20">
        <v>23.263999999999999</v>
      </c>
      <c r="G49" s="20">
        <v>22.007000000000001</v>
      </c>
      <c r="H49" s="20">
        <v>17.166</v>
      </c>
      <c r="I49" s="20">
        <v>16.986000000000001</v>
      </c>
      <c r="J49" s="20">
        <v>17.157</v>
      </c>
      <c r="K49" s="20">
        <v>17.260999999999999</v>
      </c>
      <c r="L49" s="20">
        <v>19.600000000000001</v>
      </c>
      <c r="M49" s="20">
        <v>19.359810000000003</v>
      </c>
      <c r="N49" s="20">
        <v>20.018000000000001</v>
      </c>
      <c r="O49" s="20">
        <v>21.245930000000001</v>
      </c>
    </row>
    <row r="50" spans="2:15" x14ac:dyDescent="0.25">
      <c r="B50" s="3" t="s">
        <v>95</v>
      </c>
      <c r="C50" s="3"/>
      <c r="D50" s="20">
        <v>0</v>
      </c>
      <c r="E50" s="20">
        <v>0</v>
      </c>
      <c r="F50" s="20">
        <v>1.032</v>
      </c>
      <c r="G50" s="20">
        <v>6.6660000000000004</v>
      </c>
      <c r="H50" s="20">
        <v>28.417999999999999</v>
      </c>
      <c r="I50" s="20">
        <v>134.02699999999999</v>
      </c>
      <c r="J50" s="20">
        <v>334.74</v>
      </c>
      <c r="K50" s="20">
        <v>441.94499999999999</v>
      </c>
      <c r="L50" s="20">
        <v>592.90800000000002</v>
      </c>
      <c r="M50" s="20">
        <v>504.54983999999996</v>
      </c>
      <c r="N50" s="20">
        <v>1028.44</v>
      </c>
      <c r="O50" s="20">
        <v>858.46532999999999</v>
      </c>
    </row>
    <row r="51" spans="2:15" x14ac:dyDescent="0.25">
      <c r="B51" s="3" t="s">
        <v>96</v>
      </c>
      <c r="C51" s="3"/>
      <c r="D51" s="20">
        <v>414.77300000000002</v>
      </c>
      <c r="E51" s="20">
        <v>370.613</v>
      </c>
      <c r="F51" s="20">
        <v>392.65600000000001</v>
      </c>
      <c r="G51" s="20">
        <v>483.89299999999997</v>
      </c>
      <c r="H51" s="20">
        <v>560.19600000000003</v>
      </c>
      <c r="I51" s="20">
        <v>1044.8482589999999</v>
      </c>
      <c r="J51" s="20">
        <v>1035.4970000000001</v>
      </c>
      <c r="K51" s="20">
        <v>1059.038</v>
      </c>
      <c r="L51" s="20">
        <v>6169.542015</v>
      </c>
      <c r="M51" s="20">
        <v>6550.9403300000004</v>
      </c>
      <c r="N51" s="20">
        <v>7274.4660000000003</v>
      </c>
      <c r="O51" s="20">
        <v>7201.44355</v>
      </c>
    </row>
    <row r="52" spans="2:15" x14ac:dyDescent="0.25">
      <c r="B52" s="12" t="s">
        <v>97</v>
      </c>
      <c r="C52" s="12"/>
      <c r="D52" s="21">
        <v>1353.4850000000001</v>
      </c>
      <c r="E52" s="21">
        <v>5739.4116130000002</v>
      </c>
      <c r="F52" s="21">
        <v>7645.733792</v>
      </c>
      <c r="G52" s="21">
        <v>8055.9014450000004</v>
      </c>
      <c r="H52" s="21">
        <v>10365.617455</v>
      </c>
      <c r="I52" s="21">
        <v>14195.289848</v>
      </c>
      <c r="J52" s="21">
        <v>11875.533504999998</v>
      </c>
      <c r="K52" s="21">
        <v>13533</v>
      </c>
      <c r="L52" s="21">
        <f>27827.359951+5786</f>
        <v>33613.359950999999</v>
      </c>
      <c r="M52" s="21">
        <v>28373.455860000002</v>
      </c>
      <c r="N52" s="21">
        <v>38025.782999999996</v>
      </c>
      <c r="O52" s="21">
        <v>36219.831700000002</v>
      </c>
    </row>
    <row r="53" spans="2:15" x14ac:dyDescent="0.25">
      <c r="B53" s="3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2:15" x14ac:dyDescent="0.25">
      <c r="B54" s="10" t="s">
        <v>98</v>
      </c>
      <c r="C54" s="1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2:15" x14ac:dyDescent="0.25">
      <c r="B55" s="3" t="s">
        <v>88</v>
      </c>
      <c r="C55" s="3"/>
      <c r="D55" s="20">
        <v>1097.537</v>
      </c>
      <c r="E55" s="20">
        <v>1265.31</v>
      </c>
      <c r="F55" s="20">
        <v>1848.6019999999999</v>
      </c>
      <c r="G55" s="20">
        <v>1700.259</v>
      </c>
      <c r="H55" s="20">
        <v>1203.329</v>
      </c>
      <c r="I55" s="20">
        <v>595.48599999999999</v>
      </c>
      <c r="J55" s="20">
        <v>1578.2470000000001</v>
      </c>
      <c r="K55" s="20">
        <v>1689.231</v>
      </c>
      <c r="L55" s="20">
        <f>12799.974-5786</f>
        <v>7013.9740000000002</v>
      </c>
      <c r="M55" s="20">
        <v>13865.365689999999</v>
      </c>
      <c r="N55" s="20">
        <v>1744.6859999999999</v>
      </c>
      <c r="O55" s="20">
        <v>2333.5112999999997</v>
      </c>
    </row>
    <row r="56" spans="2:15" x14ac:dyDescent="0.25">
      <c r="B56" s="3" t="s">
        <v>99</v>
      </c>
      <c r="C56" s="3"/>
      <c r="D56" s="20">
        <v>144.9</v>
      </c>
      <c r="E56" s="20">
        <v>243.69499999999999</v>
      </c>
      <c r="F56" s="20">
        <v>183.286</v>
      </c>
      <c r="G56" s="20">
        <v>53.671999999999997</v>
      </c>
      <c r="H56" s="20">
        <v>27.388999999999999</v>
      </c>
      <c r="I56" s="20">
        <v>125.301</v>
      </c>
      <c r="J56" s="20">
        <v>46.05</v>
      </c>
      <c r="K56" s="20">
        <v>39.340000000000003</v>
      </c>
      <c r="L56" s="20">
        <v>148.55000000000001</v>
      </c>
      <c r="M56" s="20">
        <v>207.74188000000001</v>
      </c>
      <c r="N56" s="20">
        <v>129.286</v>
      </c>
      <c r="O56" s="20">
        <v>18.096270000000001</v>
      </c>
    </row>
    <row r="57" spans="2:15" x14ac:dyDescent="0.25">
      <c r="B57" s="3" t="s">
        <v>100</v>
      </c>
      <c r="C57" s="3"/>
      <c r="D57" s="20">
        <v>37</v>
      </c>
      <c r="E57" s="20">
        <v>34.052</v>
      </c>
      <c r="F57" s="20">
        <v>34.067</v>
      </c>
      <c r="G57" s="20">
        <v>34.905999999999999</v>
      </c>
      <c r="H57" s="20">
        <v>35.448999999999998</v>
      </c>
      <c r="I57" s="20">
        <v>75.980999999999995</v>
      </c>
      <c r="J57" s="20">
        <v>54.304000000000002</v>
      </c>
      <c r="K57" s="20">
        <v>43.924999999999997</v>
      </c>
      <c r="L57" s="20">
        <v>68.765000000000001</v>
      </c>
      <c r="M57" s="20">
        <v>115.45629</v>
      </c>
      <c r="N57" s="20">
        <v>134.69200000000001</v>
      </c>
      <c r="O57" s="20">
        <v>96.494079999999997</v>
      </c>
    </row>
    <row r="58" spans="2:15" x14ac:dyDescent="0.25">
      <c r="B58" s="3" t="s">
        <v>101</v>
      </c>
      <c r="C58" s="3"/>
      <c r="D58" s="20">
        <v>844.71400000000006</v>
      </c>
      <c r="E58" s="20">
        <v>825.25599999999997</v>
      </c>
      <c r="F58" s="20">
        <v>784.28</v>
      </c>
      <c r="G58" s="20">
        <v>737.13599999999997</v>
      </c>
      <c r="H58" s="20">
        <f>780-6</f>
        <v>774</v>
      </c>
      <c r="I58" s="20">
        <v>757.89300000000003</v>
      </c>
      <c r="J58" s="20">
        <v>859.18499999999995</v>
      </c>
      <c r="K58" s="20">
        <v>1079.7550000000001</v>
      </c>
      <c r="L58" s="20">
        <v>3602.1170000000002</v>
      </c>
      <c r="M58" s="20">
        <v>3754.6856900000002</v>
      </c>
      <c r="N58" s="20">
        <v>4139.7950000000001</v>
      </c>
      <c r="O58" s="20">
        <v>5453.8072000000002</v>
      </c>
    </row>
    <row r="59" spans="2:15" x14ac:dyDescent="0.25">
      <c r="B59" s="3" t="s">
        <v>90</v>
      </c>
      <c r="C59" s="3"/>
      <c r="D59" s="20">
        <v>66.620999999999995</v>
      </c>
      <c r="E59" s="20">
        <v>66.256259</v>
      </c>
      <c r="F59" s="20">
        <v>76.560417999999999</v>
      </c>
      <c r="G59" s="20">
        <v>84.578914999999995</v>
      </c>
      <c r="H59" s="20">
        <v>98.484999999999999</v>
      </c>
      <c r="I59" s="20">
        <v>127.225335</v>
      </c>
      <c r="J59" s="20">
        <v>136.36000000000001</v>
      </c>
      <c r="K59" s="20">
        <v>150.87479200000001</v>
      </c>
      <c r="L59" s="20">
        <v>296.67108400000001</v>
      </c>
      <c r="M59" s="20">
        <v>302.86111999999997</v>
      </c>
      <c r="N59" s="20">
        <v>387.10500000000002</v>
      </c>
      <c r="O59" s="20">
        <v>385.48083000000003</v>
      </c>
    </row>
    <row r="60" spans="2:15" x14ac:dyDescent="0.25">
      <c r="B60" s="3" t="s">
        <v>102</v>
      </c>
      <c r="C60" s="3"/>
      <c r="D60" s="20">
        <v>598.5</v>
      </c>
      <c r="E60" s="20">
        <v>206</v>
      </c>
      <c r="F60" s="20">
        <v>698.03800000000001</v>
      </c>
      <c r="G60" s="20">
        <v>716.87199999999996</v>
      </c>
      <c r="H60" s="20">
        <v>793.18200000000002</v>
      </c>
      <c r="I60" s="20">
        <v>902.45</v>
      </c>
      <c r="J60" s="20">
        <v>1253.4770000000001</v>
      </c>
      <c r="K60" s="20">
        <v>1588.98172</v>
      </c>
      <c r="L60" s="20">
        <v>1820.664</v>
      </c>
      <c r="M60" s="20">
        <v>1852.09933</v>
      </c>
      <c r="N60" s="20">
        <v>2006.809</v>
      </c>
      <c r="O60" s="20">
        <v>2193.2962900000002</v>
      </c>
    </row>
    <row r="61" spans="2:15" x14ac:dyDescent="0.25">
      <c r="B61" s="3" t="s">
        <v>92</v>
      </c>
      <c r="C61" s="3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8.8170000000000002</v>
      </c>
      <c r="K61" s="20">
        <v>8.84</v>
      </c>
      <c r="L61" s="20">
        <v>1105.4860000000001</v>
      </c>
      <c r="M61" s="20">
        <v>3578.9856100000002</v>
      </c>
      <c r="N61" s="20">
        <v>2919.1460000000002</v>
      </c>
      <c r="O61" s="20">
        <v>2442.9560000000001</v>
      </c>
    </row>
    <row r="62" spans="2:15" x14ac:dyDescent="0.25">
      <c r="B62" s="3" t="s">
        <v>253</v>
      </c>
      <c r="C62" s="3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>
        <v>1721</v>
      </c>
    </row>
    <row r="63" spans="2:15" x14ac:dyDescent="0.25">
      <c r="B63" s="3" t="s">
        <v>103</v>
      </c>
      <c r="C63" s="3"/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219.673</v>
      </c>
      <c r="O63" s="20">
        <v>0</v>
      </c>
    </row>
    <row r="64" spans="2:15" x14ac:dyDescent="0.25">
      <c r="B64" s="3" t="s">
        <v>104</v>
      </c>
      <c r="C64" s="3"/>
      <c r="D64" s="20">
        <v>85.415999999999997</v>
      </c>
      <c r="E64" s="20">
        <v>109.90900000000001</v>
      </c>
      <c r="F64" s="20">
        <v>160.71600000000001</v>
      </c>
      <c r="G64" s="20">
        <v>109.655</v>
      </c>
      <c r="H64" s="20">
        <v>193.477</v>
      </c>
      <c r="I64" s="20">
        <v>254.34700000000001</v>
      </c>
      <c r="J64" s="20">
        <v>221.21</v>
      </c>
      <c r="K64" s="20">
        <v>222.27600000000001</v>
      </c>
      <c r="L64" s="20">
        <v>607.88400000000001</v>
      </c>
      <c r="M64" s="20">
        <v>703.56743999999992</v>
      </c>
      <c r="N64" s="20">
        <v>1022.373</v>
      </c>
      <c r="O64" s="20">
        <v>910.89481000000001</v>
      </c>
    </row>
    <row r="65" spans="2:15" x14ac:dyDescent="0.25">
      <c r="B65" s="3" t="s">
        <v>105</v>
      </c>
      <c r="C65" s="3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137.03700000000001</v>
      </c>
      <c r="O65" s="20">
        <v>578.66</v>
      </c>
    </row>
    <row r="66" spans="2:15" x14ac:dyDescent="0.25">
      <c r="B66" s="3" t="s">
        <v>106</v>
      </c>
      <c r="C66" s="3"/>
      <c r="D66" s="20">
        <v>135.25700000000001</v>
      </c>
      <c r="E66" s="20">
        <v>269.327</v>
      </c>
      <c r="F66" s="20">
        <v>224.10400000000004</v>
      </c>
      <c r="G66" s="20">
        <v>265.82799999999997</v>
      </c>
      <c r="H66" s="20">
        <f>178+6</f>
        <v>184</v>
      </c>
      <c r="I66" s="20">
        <v>213.947</v>
      </c>
      <c r="J66" s="20">
        <v>138.339</v>
      </c>
      <c r="K66" s="20">
        <v>176.97900000000001</v>
      </c>
      <c r="L66" s="20">
        <v>554.55600000000004</v>
      </c>
      <c r="M66" s="20">
        <v>617.62862000000007</v>
      </c>
      <c r="N66" s="20">
        <v>347.92399999999998</v>
      </c>
      <c r="O66" s="20">
        <f>2095.40368-1721</f>
        <v>374.40367999999989</v>
      </c>
    </row>
    <row r="67" spans="2:15" x14ac:dyDescent="0.25">
      <c r="B67" s="3" t="s">
        <v>107</v>
      </c>
      <c r="C67" s="3"/>
      <c r="D67" s="20">
        <v>120.666</v>
      </c>
      <c r="E67" s="20">
        <v>597.755</v>
      </c>
      <c r="F67" s="20">
        <v>269.10899999999998</v>
      </c>
      <c r="G67" s="20">
        <v>188.52</v>
      </c>
      <c r="H67" s="20">
        <v>739.779</v>
      </c>
      <c r="I67" s="20">
        <v>894.32</v>
      </c>
      <c r="J67" s="20">
        <v>1109.5440000000001</v>
      </c>
      <c r="K67" s="20">
        <v>1187.7276499999998</v>
      </c>
      <c r="L67" s="20">
        <v>1413.1859999999999</v>
      </c>
      <c r="M67" s="20">
        <v>1535.8329899999997</v>
      </c>
      <c r="N67" s="20">
        <v>2221.88</v>
      </c>
      <c r="O67" s="20">
        <v>2052.23137</v>
      </c>
    </row>
    <row r="68" spans="2:15" x14ac:dyDescent="0.25">
      <c r="B68" s="12" t="s">
        <v>108</v>
      </c>
      <c r="C68" s="12"/>
      <c r="D68" s="21">
        <v>3130.6110000000008</v>
      </c>
      <c r="E68" s="21">
        <v>3617.5602589999999</v>
      </c>
      <c r="F68" s="21">
        <v>4278.7624180000003</v>
      </c>
      <c r="G68" s="21">
        <v>3891.426915</v>
      </c>
      <c r="H68" s="21">
        <v>4049.0899999999997</v>
      </c>
      <c r="I68" s="21">
        <v>3946.9503350000005</v>
      </c>
      <c r="J68" s="21">
        <v>5405.5330000000004</v>
      </c>
      <c r="K68" s="21">
        <v>6187.9307920000001</v>
      </c>
      <c r="L68" s="21">
        <f>22417.853084-5786</f>
        <v>16631.853083999998</v>
      </c>
      <c r="M68" s="21">
        <v>26534.22466</v>
      </c>
      <c r="N68" s="21">
        <v>15410.406000000003</v>
      </c>
      <c r="O68" s="21">
        <v>18560.831830000003</v>
      </c>
    </row>
    <row r="69" spans="2:15" x14ac:dyDescent="0.25">
      <c r="B69" s="3"/>
      <c r="C69" s="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2:15" x14ac:dyDescent="0.25">
      <c r="B70" s="14" t="s">
        <v>109</v>
      </c>
      <c r="C70" s="14"/>
      <c r="D70" s="29">
        <v>10877.817686</v>
      </c>
      <c r="E70" s="29">
        <v>17005.917537000001</v>
      </c>
      <c r="F70" s="29">
        <v>20365.27721</v>
      </c>
      <c r="G70" s="29">
        <v>24732.051041000002</v>
      </c>
      <c r="H70" s="29">
        <v>34681.993571999992</v>
      </c>
      <c r="I70" s="29">
        <v>45181.632912000001</v>
      </c>
      <c r="J70" s="29">
        <v>48544.717058999995</v>
      </c>
      <c r="K70" s="29">
        <v>56877.950957999994</v>
      </c>
      <c r="L70" s="29">
        <v>92420.400160000005</v>
      </c>
      <c r="M70" s="29">
        <v>105499.96200999999</v>
      </c>
      <c r="N70" s="29">
        <v>115314.30099999999</v>
      </c>
      <c r="O70" s="29">
        <v>118762.91103000002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A8D8-7C8E-4FEF-9F23-D9682341C60B}">
  <dimension ref="B1:V68"/>
  <sheetViews>
    <sheetView showGridLines="0" zoomScaleNormal="100" workbookViewId="0">
      <pane ySplit="4" topLeftCell="A5" activePane="bottomLeft" state="frozen"/>
      <selection pane="bottomLeft" activeCell="L1" sqref="L1:L1048576"/>
    </sheetView>
  </sheetViews>
  <sheetFormatPr defaultRowHeight="15" x14ac:dyDescent="0.25"/>
  <cols>
    <col min="2" max="2" width="57.85546875" style="1" customWidth="1"/>
    <col min="3" max="3" width="7.5703125" style="17" bestFit="1" customWidth="1"/>
    <col min="4" max="4" width="6.28515625" style="17" bestFit="1" customWidth="1"/>
    <col min="5" max="9" width="7.5703125" style="17" bestFit="1" customWidth="1"/>
    <col min="10" max="10" width="8.42578125" style="17" bestFit="1" customWidth="1"/>
    <col min="11" max="11" width="7.7109375" style="17" bestFit="1" customWidth="1"/>
    <col min="12" max="12" width="7.5703125" style="17" bestFit="1" customWidth="1"/>
    <col min="13" max="13" width="6" style="17" customWidth="1"/>
    <col min="14" max="14" width="9.140625" style="17"/>
    <col min="15" max="16" width="6.85546875" style="17" bestFit="1" customWidth="1"/>
  </cols>
  <sheetData>
    <row r="1" spans="2:19" x14ac:dyDescent="0.25">
      <c r="B1" s="146" t="s">
        <v>110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2:19" x14ac:dyDescent="0.25">
      <c r="B2" s="146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2:19" x14ac:dyDescent="0.25">
      <c r="B3" s="146"/>
      <c r="C3" s="149" t="s">
        <v>2</v>
      </c>
      <c r="D3" s="149" t="s">
        <v>3</v>
      </c>
      <c r="E3" s="149" t="s">
        <v>4</v>
      </c>
      <c r="F3" s="149" t="s">
        <v>5</v>
      </c>
      <c r="G3" s="149" t="s">
        <v>2</v>
      </c>
      <c r="H3" s="149" t="s">
        <v>3</v>
      </c>
      <c r="I3" s="149" t="s">
        <v>4</v>
      </c>
      <c r="J3" s="149" t="s">
        <v>5</v>
      </c>
      <c r="K3" s="149" t="s">
        <v>2</v>
      </c>
      <c r="L3" s="149" t="s">
        <v>3</v>
      </c>
      <c r="M3" s="149" t="s">
        <v>4</v>
      </c>
      <c r="N3" s="147"/>
      <c r="O3" s="149" t="s">
        <v>7</v>
      </c>
      <c r="P3" s="149" t="s">
        <v>7</v>
      </c>
    </row>
    <row r="4" spans="2:19" x14ac:dyDescent="0.25">
      <c r="B4" s="154"/>
      <c r="C4" s="152">
        <v>2020</v>
      </c>
      <c r="D4" s="152">
        <v>2020</v>
      </c>
      <c r="E4" s="152">
        <v>2020</v>
      </c>
      <c r="F4" s="152">
        <v>2021</v>
      </c>
      <c r="G4" s="152">
        <v>2021</v>
      </c>
      <c r="H4" s="152">
        <v>2021</v>
      </c>
      <c r="I4" s="152">
        <v>2021</v>
      </c>
      <c r="J4" s="152">
        <v>2022</v>
      </c>
      <c r="K4" s="152">
        <v>2022</v>
      </c>
      <c r="L4" s="152">
        <v>2022</v>
      </c>
      <c r="M4" s="152">
        <v>2022</v>
      </c>
      <c r="N4" s="147"/>
      <c r="O4" s="170" t="s">
        <v>8</v>
      </c>
      <c r="P4" s="170" t="s">
        <v>9</v>
      </c>
    </row>
    <row r="5" spans="2:19" x14ac:dyDescent="0.25">
      <c r="B5" s="15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23"/>
    </row>
    <row r="6" spans="2:19" x14ac:dyDescent="0.25">
      <c r="B6" s="10" t="s">
        <v>111</v>
      </c>
    </row>
    <row r="7" spans="2:19" x14ac:dyDescent="0.25">
      <c r="B7" s="3" t="s">
        <v>22</v>
      </c>
      <c r="C7" s="20">
        <v>-495</v>
      </c>
      <c r="D7" s="20">
        <v>-430</v>
      </c>
      <c r="E7" s="20">
        <v>-541.28099999999995</v>
      </c>
      <c r="F7" s="20">
        <v>-579.84900000000005</v>
      </c>
      <c r="G7" s="20">
        <v>256.85000000000002</v>
      </c>
      <c r="H7" s="20">
        <v>2095</v>
      </c>
      <c r="I7" s="20">
        <v>-1099</v>
      </c>
      <c r="J7" s="20">
        <v>406.11300000000006</v>
      </c>
      <c r="K7" s="20">
        <v>141</v>
      </c>
      <c r="L7" s="20">
        <v>2622</v>
      </c>
      <c r="M7" s="20">
        <v>1595</v>
      </c>
      <c r="N7" s="20"/>
      <c r="O7" s="20">
        <v>-2044</v>
      </c>
      <c r="P7" s="20">
        <v>1659.2029999999997</v>
      </c>
      <c r="S7" s="110"/>
    </row>
    <row r="8" spans="2:19" x14ac:dyDescent="0.25">
      <c r="B8" s="3" t="s">
        <v>112</v>
      </c>
      <c r="C8" s="20">
        <v>1352</v>
      </c>
      <c r="D8" s="20">
        <v>1306</v>
      </c>
      <c r="E8" s="20">
        <v>1431.306</v>
      </c>
      <c r="F8" s="20">
        <v>1883.5940000000001</v>
      </c>
      <c r="G8" s="20">
        <v>1168.1089999999999</v>
      </c>
      <c r="H8" s="20">
        <v>-853.32100000000003</v>
      </c>
      <c r="I8" s="20">
        <v>2674.5369999999998</v>
      </c>
      <c r="J8" s="20">
        <f>1265.552-196</f>
        <v>1069.5519999999999</v>
      </c>
      <c r="K8" s="20">
        <v>1645</v>
      </c>
      <c r="L8" s="20">
        <v>97</v>
      </c>
      <c r="M8" s="20">
        <v>909</v>
      </c>
      <c r="N8" s="20"/>
      <c r="O8" s="20">
        <v>5972</v>
      </c>
      <c r="P8" s="20">
        <v>4058.8769999999995</v>
      </c>
      <c r="S8" s="110"/>
    </row>
    <row r="9" spans="2:19" x14ac:dyDescent="0.25">
      <c r="B9" s="3" t="s">
        <v>113</v>
      </c>
      <c r="C9" s="20">
        <v>-44</v>
      </c>
      <c r="D9" s="20">
        <v>-28.9</v>
      </c>
      <c r="E9" s="20">
        <v>-70.400000000000006</v>
      </c>
      <c r="F9" s="20">
        <v>-116.1</v>
      </c>
      <c r="G9" s="20">
        <v>-110.176</v>
      </c>
      <c r="H9" s="20">
        <v>-213.01499999999999</v>
      </c>
      <c r="I9" s="20">
        <v>-133</v>
      </c>
      <c r="J9" s="20">
        <v>-86.009</v>
      </c>
      <c r="K9" s="20">
        <v>-180</v>
      </c>
      <c r="L9" s="20">
        <v>-203</v>
      </c>
      <c r="M9" s="20">
        <v>-360.7257699999999</v>
      </c>
      <c r="N9" s="20"/>
      <c r="O9" s="20">
        <v>-259.39999999999998</v>
      </c>
      <c r="P9" s="20">
        <v>-542.19999999999993</v>
      </c>
      <c r="S9" s="110"/>
    </row>
    <row r="10" spans="2:19" x14ac:dyDescent="0.25">
      <c r="B10" s="12" t="s">
        <v>114</v>
      </c>
      <c r="C10" s="21">
        <v>813.20699999999988</v>
      </c>
      <c r="D10" s="21">
        <v>847.32800000000009</v>
      </c>
      <c r="E10" s="21">
        <v>819.62500000000011</v>
      </c>
      <c r="F10" s="21">
        <v>1187.645</v>
      </c>
      <c r="G10" s="21">
        <v>1314.7829999999999</v>
      </c>
      <c r="H10" s="21">
        <v>1029</v>
      </c>
      <c r="I10" s="21">
        <v>1443.6169999999997</v>
      </c>
      <c r="J10" s="21">
        <v>1390</v>
      </c>
      <c r="K10" s="21">
        <v>1606</v>
      </c>
      <c r="L10" s="21">
        <v>2516</v>
      </c>
      <c r="M10" s="21">
        <v>2142</v>
      </c>
      <c r="N10" s="21"/>
      <c r="O10" s="21">
        <v>3669</v>
      </c>
      <c r="P10" s="21">
        <v>5175.8799999999992</v>
      </c>
      <c r="S10" s="110"/>
    </row>
    <row r="11" spans="2:19" x14ac:dyDescent="0.25">
      <c r="B11" s="3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S11" s="110"/>
    </row>
    <row r="12" spans="2:19" x14ac:dyDescent="0.25">
      <c r="B12" s="10" t="s">
        <v>115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>
        <v>0</v>
      </c>
      <c r="N12" s="20"/>
      <c r="O12" s="20"/>
      <c r="P12" s="20"/>
      <c r="S12" s="110"/>
    </row>
    <row r="13" spans="2:19" x14ac:dyDescent="0.25">
      <c r="B13" s="3" t="s">
        <v>116</v>
      </c>
      <c r="C13" s="20">
        <v>-95.3</v>
      </c>
      <c r="D13" s="20">
        <v>49.2</v>
      </c>
      <c r="E13" s="20">
        <v>85.4</v>
      </c>
      <c r="F13" s="20">
        <v>43.8</v>
      </c>
      <c r="G13" s="20">
        <v>-74.811000000000007</v>
      </c>
      <c r="H13" s="20">
        <v>-142.05000000000001</v>
      </c>
      <c r="I13" s="20">
        <v>55.375</v>
      </c>
      <c r="J13" s="20">
        <v>11.412000000000001</v>
      </c>
      <c r="K13" s="20">
        <v>-830</v>
      </c>
      <c r="L13" s="20">
        <v>-619</v>
      </c>
      <c r="M13" s="20">
        <v>651.95772173924263</v>
      </c>
      <c r="N13" s="20"/>
      <c r="O13" s="20">
        <v>83.100000000000009</v>
      </c>
      <c r="P13" s="20">
        <v>-150.07400000000001</v>
      </c>
      <c r="S13" s="110"/>
    </row>
    <row r="14" spans="2:19" x14ac:dyDescent="0.25">
      <c r="B14" s="3" t="s">
        <v>117</v>
      </c>
      <c r="C14" s="20">
        <v>-262</v>
      </c>
      <c r="D14" s="20">
        <v>-7.4</v>
      </c>
      <c r="E14" s="20">
        <v>24.8</v>
      </c>
      <c r="F14" s="20">
        <v>49.6</v>
      </c>
      <c r="G14" s="20">
        <v>43.957999999999998</v>
      </c>
      <c r="H14" s="20">
        <v>-179.24199999999999</v>
      </c>
      <c r="I14" s="20">
        <v>-980.83799999999997</v>
      </c>
      <c r="J14" s="20">
        <v>182.61500000000001</v>
      </c>
      <c r="K14" s="20">
        <v>-150</v>
      </c>
      <c r="L14" s="20">
        <v>-1175</v>
      </c>
      <c r="M14" s="20">
        <v>-818.75111786851039</v>
      </c>
      <c r="N14" s="20"/>
      <c r="O14" s="20">
        <v>-194.99999999999997</v>
      </c>
      <c r="P14" s="20">
        <v>-933.50699999999983</v>
      </c>
      <c r="S14" s="110"/>
    </row>
    <row r="15" spans="2:19" x14ac:dyDescent="0.25">
      <c r="B15" s="3" t="s">
        <v>118</v>
      </c>
      <c r="C15" s="20">
        <v>219.7</v>
      </c>
      <c r="D15" s="20">
        <v>-90.6</v>
      </c>
      <c r="E15" s="20">
        <v>-103.04600000000001</v>
      </c>
      <c r="F15" s="20">
        <v>243.38200000000001</v>
      </c>
      <c r="G15" s="20">
        <v>-700.97799999999995</v>
      </c>
      <c r="H15" s="20">
        <v>301.02800000000002</v>
      </c>
      <c r="I15" s="20">
        <v>530.12400000000002</v>
      </c>
      <c r="J15" s="20">
        <v>-152.43600000000001</v>
      </c>
      <c r="K15" s="20">
        <v>-280</v>
      </c>
      <c r="L15" s="20">
        <v>-142</v>
      </c>
      <c r="M15" s="20">
        <v>837.73715783759144</v>
      </c>
      <c r="N15" s="20"/>
      <c r="O15" s="20">
        <v>269.43599999999998</v>
      </c>
      <c r="P15" s="20">
        <v>-22.261999999999915</v>
      </c>
      <c r="S15" s="110"/>
    </row>
    <row r="16" spans="2:19" x14ac:dyDescent="0.25">
      <c r="B16" s="12" t="s">
        <v>119</v>
      </c>
      <c r="C16" s="21">
        <v>675.60699999999997</v>
      </c>
      <c r="D16" s="21">
        <v>798</v>
      </c>
      <c r="E16" s="21">
        <v>826.779</v>
      </c>
      <c r="F16" s="21">
        <v>1524.4269999999999</v>
      </c>
      <c r="G16" s="21">
        <v>582.95200000000011</v>
      </c>
      <c r="H16" s="21">
        <v>1007.5600000000002</v>
      </c>
      <c r="I16" s="21">
        <v>1048.2779999999998</v>
      </c>
      <c r="J16" s="21">
        <v>1431</v>
      </c>
      <c r="K16" s="21">
        <v>346</v>
      </c>
      <c r="L16" s="21">
        <v>580</v>
      </c>
      <c r="M16" s="21">
        <v>2813</v>
      </c>
      <c r="N16" s="21"/>
      <c r="O16" s="21">
        <v>3826</v>
      </c>
      <c r="P16" s="21">
        <v>4070.0370000000003</v>
      </c>
      <c r="S16" s="110"/>
    </row>
    <row r="17" spans="2:19" x14ac:dyDescent="0.25">
      <c r="B17" s="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S17" s="110"/>
    </row>
    <row r="18" spans="2:19" x14ac:dyDescent="0.25">
      <c r="B18" s="10" t="s">
        <v>120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S18" s="110"/>
    </row>
    <row r="19" spans="2:19" x14ac:dyDescent="0.25">
      <c r="B19" s="3" t="s">
        <v>121</v>
      </c>
      <c r="C19" s="20">
        <v>-16.399999999999999</v>
      </c>
      <c r="D19" s="20">
        <v>-12.7</v>
      </c>
      <c r="E19" s="20">
        <v>-25.1</v>
      </c>
      <c r="F19" s="20">
        <v>-16.7</v>
      </c>
      <c r="G19" s="20">
        <v>-51.2</v>
      </c>
      <c r="H19" s="20">
        <v>-98.417000000000002</v>
      </c>
      <c r="I19" s="20">
        <v>-91.2</v>
      </c>
      <c r="J19" s="20">
        <v>-103.283</v>
      </c>
      <c r="K19" s="20">
        <v>-79</v>
      </c>
      <c r="L19" s="20">
        <v>-125</v>
      </c>
      <c r="M19" s="20">
        <v>-118.11881445900735</v>
      </c>
      <c r="N19" s="20"/>
      <c r="O19" s="20">
        <v>-70.900000000000006</v>
      </c>
      <c r="P19" s="20">
        <v>-344.1</v>
      </c>
      <c r="S19" s="110"/>
    </row>
    <row r="20" spans="2:19" x14ac:dyDescent="0.25">
      <c r="B20" s="128" t="s">
        <v>122</v>
      </c>
      <c r="C20" s="20">
        <v>0.2</v>
      </c>
      <c r="D20" s="20">
        <v>-0.4</v>
      </c>
      <c r="E20" s="20">
        <v>1.5</v>
      </c>
      <c r="F20" s="20">
        <v>0</v>
      </c>
      <c r="G20" s="20">
        <v>0</v>
      </c>
      <c r="H20" s="20">
        <v>0</v>
      </c>
      <c r="I20" s="20">
        <v>0</v>
      </c>
      <c r="J20" s="20">
        <v>3.5</v>
      </c>
      <c r="K20" s="20">
        <v>3</v>
      </c>
      <c r="L20" s="20">
        <v>1</v>
      </c>
      <c r="M20" s="20">
        <v>-0.69736670784174404</v>
      </c>
      <c r="N20" s="20"/>
      <c r="O20" s="20">
        <v>2</v>
      </c>
      <c r="P20" s="20">
        <v>3.5</v>
      </c>
      <c r="S20" s="110"/>
    </row>
    <row r="21" spans="2:19" x14ac:dyDescent="0.25">
      <c r="B21" s="128" t="s">
        <v>123</v>
      </c>
      <c r="C21" s="20">
        <v>-498</v>
      </c>
      <c r="D21" s="20">
        <v>-484.2</v>
      </c>
      <c r="E21" s="20">
        <v>-557.70000000000005</v>
      </c>
      <c r="F21" s="20">
        <v>-599.29999999999995</v>
      </c>
      <c r="G21" s="20">
        <v>-828.66</v>
      </c>
      <c r="H21" s="20">
        <v>-916.48299999999995</v>
      </c>
      <c r="I21" s="20">
        <v>-968.7</v>
      </c>
      <c r="J21" s="20">
        <v>-1002.657</v>
      </c>
      <c r="K21" s="20">
        <v>-1204</v>
      </c>
      <c r="L21" s="20">
        <v>-1572</v>
      </c>
      <c r="M21" s="20">
        <v>-1863.7940491861673</v>
      </c>
      <c r="N21" s="20"/>
      <c r="O21" s="20">
        <v>-2139.1999999999998</v>
      </c>
      <c r="P21" s="20">
        <v>-3716.5</v>
      </c>
      <c r="S21" s="110"/>
    </row>
    <row r="22" spans="2:19" x14ac:dyDescent="0.25">
      <c r="B22" s="128" t="s">
        <v>124</v>
      </c>
      <c r="C22" s="20">
        <v>3.5</v>
      </c>
      <c r="D22" s="20">
        <v>0.6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4.3</v>
      </c>
      <c r="K22" s="20">
        <v>0</v>
      </c>
      <c r="L22" s="20"/>
      <c r="M22" s="20">
        <v>451</v>
      </c>
      <c r="N22" s="20"/>
      <c r="O22" s="20">
        <v>4.0999999999999996</v>
      </c>
      <c r="P22" s="20">
        <v>4.3</v>
      </c>
      <c r="S22" s="110"/>
    </row>
    <row r="23" spans="2:19" x14ac:dyDescent="0.25">
      <c r="B23" s="128" t="s">
        <v>125</v>
      </c>
      <c r="C23" s="20">
        <v>-1032.7729999999999</v>
      </c>
      <c r="D23" s="20">
        <v>-759.529</v>
      </c>
      <c r="E23" s="20">
        <v>-2274.0340000000001</v>
      </c>
      <c r="F23" s="20">
        <v>-374.07</v>
      </c>
      <c r="G23" s="20">
        <v>-2205.5450000000001</v>
      </c>
      <c r="H23" s="20">
        <v>-2670.24</v>
      </c>
      <c r="I23" s="20">
        <v>-817.51900000000001</v>
      </c>
      <c r="J23" s="20">
        <v>-27709.539000000001</v>
      </c>
      <c r="K23" s="20">
        <v>-842</v>
      </c>
      <c r="L23" s="20">
        <v>-3624</v>
      </c>
      <c r="M23" s="20">
        <v>-4065.6301326907651</v>
      </c>
      <c r="N23" s="20"/>
      <c r="O23" s="20">
        <v>-4441</v>
      </c>
      <c r="P23" s="20">
        <v>-33402.843000000001</v>
      </c>
      <c r="S23" s="110"/>
    </row>
    <row r="24" spans="2:19" x14ac:dyDescent="0.25">
      <c r="B24" s="128" t="s">
        <v>126</v>
      </c>
      <c r="C24" s="20"/>
      <c r="D24" s="20"/>
      <c r="E24" s="20"/>
      <c r="F24" s="20"/>
      <c r="G24" s="20"/>
      <c r="H24" s="20"/>
      <c r="I24" s="20"/>
      <c r="J24" s="20">
        <v>196</v>
      </c>
      <c r="K24" s="20">
        <v>-1533</v>
      </c>
      <c r="L24" s="20">
        <v>1528</v>
      </c>
      <c r="M24" s="20">
        <v>-4.7899999999998499E-3</v>
      </c>
      <c r="N24" s="20"/>
      <c r="O24" s="20" t="s">
        <v>71</v>
      </c>
      <c r="P24" s="20">
        <v>196</v>
      </c>
      <c r="S24" s="110"/>
    </row>
    <row r="25" spans="2:19" x14ac:dyDescent="0.25">
      <c r="B25" s="128" t="s">
        <v>127</v>
      </c>
      <c r="C25" s="20">
        <v>-19.3</v>
      </c>
      <c r="D25" s="20">
        <v>3.6</v>
      </c>
      <c r="E25" s="20">
        <v>0</v>
      </c>
      <c r="F25" s="20">
        <v>-49.7</v>
      </c>
      <c r="G25" s="20">
        <v>2.93</v>
      </c>
      <c r="H25" s="20">
        <v>-3.1749999999999998</v>
      </c>
      <c r="I25" s="20">
        <v>-9.9</v>
      </c>
      <c r="J25" s="20">
        <v>-61</v>
      </c>
      <c r="K25" s="20">
        <v>-35</v>
      </c>
      <c r="L25" s="20">
        <v>4</v>
      </c>
      <c r="M25" s="20">
        <v>-108.90187104900001</v>
      </c>
      <c r="N25" s="20"/>
      <c r="O25" s="20">
        <v>-65.400000000000006</v>
      </c>
      <c r="P25" s="20">
        <v>-71</v>
      </c>
      <c r="S25" s="110"/>
    </row>
    <row r="26" spans="2:19" x14ac:dyDescent="0.25">
      <c r="B26" s="128" t="s">
        <v>128</v>
      </c>
      <c r="C26" s="20">
        <v>1.8</v>
      </c>
      <c r="D26" s="20">
        <v>0.1</v>
      </c>
      <c r="E26" s="20">
        <v>50</v>
      </c>
      <c r="F26" s="20">
        <v>4.2</v>
      </c>
      <c r="G26" s="20">
        <v>0</v>
      </c>
      <c r="H26" s="20">
        <v>0</v>
      </c>
      <c r="I26" s="20">
        <v>0</v>
      </c>
      <c r="J26" s="20" t="s">
        <v>71</v>
      </c>
      <c r="K26" s="20">
        <v>3</v>
      </c>
      <c r="L26" s="20">
        <v>6</v>
      </c>
      <c r="M26" s="20">
        <v>12.672779846888886</v>
      </c>
      <c r="N26" s="20"/>
      <c r="O26" s="20">
        <v>56.1</v>
      </c>
      <c r="P26" s="20">
        <v>0</v>
      </c>
      <c r="S26" s="110"/>
    </row>
    <row r="27" spans="2:19" x14ac:dyDescent="0.25">
      <c r="B27" s="12" t="s">
        <v>129</v>
      </c>
      <c r="C27" s="21">
        <v>-1560.973</v>
      </c>
      <c r="D27" s="21">
        <v>-1252</v>
      </c>
      <c r="E27" s="21">
        <v>-2805.3340000000003</v>
      </c>
      <c r="F27" s="21">
        <v>-1035.57</v>
      </c>
      <c r="G27" s="21">
        <v>-3082.4750000000004</v>
      </c>
      <c r="H27" s="21">
        <v>-3688.3150000000001</v>
      </c>
      <c r="I27" s="21">
        <v>-1887.3190000000002</v>
      </c>
      <c r="J27" s="21">
        <v>-28673</v>
      </c>
      <c r="K27" s="21">
        <v>-3687</v>
      </c>
      <c r="L27" s="21">
        <v>-3782</v>
      </c>
      <c r="M27" s="21">
        <v>-5693.5742442458923</v>
      </c>
      <c r="N27" s="21"/>
      <c r="O27" s="21">
        <v>-6654.405999999999</v>
      </c>
      <c r="P27" s="21">
        <v>-37331</v>
      </c>
      <c r="S27" s="110"/>
    </row>
    <row r="28" spans="2:19" x14ac:dyDescent="0.25">
      <c r="B28" s="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S28" s="110"/>
    </row>
    <row r="29" spans="2:19" x14ac:dyDescent="0.25">
      <c r="B29" s="10" t="s">
        <v>130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S29" s="110"/>
    </row>
    <row r="30" spans="2:19" x14ac:dyDescent="0.25">
      <c r="B30" s="3" t="s">
        <v>131</v>
      </c>
      <c r="C30" s="20">
        <v>1646.5</v>
      </c>
      <c r="D30" s="20">
        <v>0</v>
      </c>
      <c r="E30" s="20">
        <v>5781.8</v>
      </c>
      <c r="F30" s="20">
        <v>7267.1</v>
      </c>
      <c r="G30" s="20">
        <v>-0.81100000000000005</v>
      </c>
      <c r="H30" s="20">
        <v>0</v>
      </c>
      <c r="I30" s="20">
        <v>5874.8890000000001</v>
      </c>
      <c r="J30" s="20">
        <v>436.322</v>
      </c>
      <c r="K30" s="20">
        <v>4875</v>
      </c>
      <c r="L30" s="20">
        <v>5451</v>
      </c>
      <c r="M30" s="20">
        <v>-5.0500407268927461E-4</v>
      </c>
      <c r="N30" s="20"/>
      <c r="O30" s="20">
        <v>14695.400000000001</v>
      </c>
      <c r="P30" s="20">
        <v>6310.4000000000005</v>
      </c>
      <c r="S30" s="110"/>
    </row>
    <row r="31" spans="2:19" x14ac:dyDescent="0.25">
      <c r="B31" s="3" t="s">
        <v>132</v>
      </c>
      <c r="C31" s="20">
        <v>-35.4</v>
      </c>
      <c r="D31" s="20">
        <v>0</v>
      </c>
      <c r="E31" s="20">
        <v>-116.2</v>
      </c>
      <c r="F31" s="20">
        <v>151.6</v>
      </c>
      <c r="G31" s="20">
        <v>0</v>
      </c>
      <c r="H31" s="20">
        <v>0</v>
      </c>
      <c r="I31" s="20">
        <v>0</v>
      </c>
      <c r="J31" s="20">
        <v>-129.6</v>
      </c>
      <c r="K31" s="20">
        <v>0</v>
      </c>
      <c r="L31" s="20">
        <v>-9</v>
      </c>
      <c r="M31" s="20">
        <v>0.46299999999999919</v>
      </c>
      <c r="N31" s="20"/>
      <c r="O31" s="20">
        <v>0</v>
      </c>
      <c r="P31" s="20">
        <v>-129.6</v>
      </c>
      <c r="S31" s="110"/>
    </row>
    <row r="32" spans="2:19" x14ac:dyDescent="0.25">
      <c r="B32" s="3" t="s">
        <v>133</v>
      </c>
      <c r="C32" s="20">
        <v>337.1</v>
      </c>
      <c r="D32" s="20">
        <v>513.70000000000005</v>
      </c>
      <c r="E32" s="20">
        <v>0</v>
      </c>
      <c r="F32" s="20">
        <v>0</v>
      </c>
      <c r="G32" s="20">
        <v>661.226</v>
      </c>
      <c r="H32" s="20">
        <v>438.06</v>
      </c>
      <c r="I32" s="20">
        <v>325.59100000000001</v>
      </c>
      <c r="J32" s="20">
        <v>17435.922999999999</v>
      </c>
      <c r="K32" s="20">
        <v>2739</v>
      </c>
      <c r="L32" s="20">
        <v>3009</v>
      </c>
      <c r="M32" s="20">
        <v>530.58624538469098</v>
      </c>
      <c r="N32" s="20"/>
      <c r="O32" s="20">
        <v>850.80000000000007</v>
      </c>
      <c r="P32" s="20">
        <v>18860.8</v>
      </c>
      <c r="S32" s="110"/>
    </row>
    <row r="33" spans="2:22" x14ac:dyDescent="0.25">
      <c r="B33" s="3" t="s">
        <v>134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/>
      <c r="M33" s="20">
        <v>-0.26274444452428725</v>
      </c>
      <c r="N33" s="20"/>
      <c r="O33" s="20">
        <v>0</v>
      </c>
      <c r="P33" s="20">
        <v>0</v>
      </c>
      <c r="S33" s="110"/>
    </row>
    <row r="34" spans="2:22" x14ac:dyDescent="0.25">
      <c r="B34" s="3" t="s">
        <v>135</v>
      </c>
      <c r="C34" s="20">
        <v>-7.9</v>
      </c>
      <c r="D34" s="20">
        <v>0</v>
      </c>
      <c r="E34" s="20">
        <v>-261.39999999999998</v>
      </c>
      <c r="F34" s="20">
        <v>-551.6</v>
      </c>
      <c r="G34" s="20">
        <v>-9.14</v>
      </c>
      <c r="H34" s="20">
        <v>-262.46699999999998</v>
      </c>
      <c r="I34" s="20">
        <v>-61.067</v>
      </c>
      <c r="J34" s="20">
        <v>315.97399999999999</v>
      </c>
      <c r="K34" s="20">
        <v>-135</v>
      </c>
      <c r="L34" s="20">
        <v>-6703</v>
      </c>
      <c r="M34" s="20">
        <v>-43.658900252221429</v>
      </c>
      <c r="N34" s="20"/>
      <c r="O34" s="20">
        <v>-820.9</v>
      </c>
      <c r="P34" s="20">
        <v>-16.699999999999989</v>
      </c>
      <c r="S34" s="110"/>
    </row>
    <row r="35" spans="2:22" x14ac:dyDescent="0.25">
      <c r="B35" s="3" t="s">
        <v>136</v>
      </c>
      <c r="C35" s="20">
        <v>-16.634</v>
      </c>
      <c r="D35" s="20">
        <v>-18.798999999999999</v>
      </c>
      <c r="E35" s="20">
        <v>-20.548999999999999</v>
      </c>
      <c r="F35" s="20">
        <v>-24.704000000000001</v>
      </c>
      <c r="G35" s="20">
        <v>-31.956</v>
      </c>
      <c r="H35" s="20">
        <v>-37.6</v>
      </c>
      <c r="I35" s="20">
        <v>-41.468000000000004</v>
      </c>
      <c r="J35" s="20">
        <v>-44.869</v>
      </c>
      <c r="K35" s="20">
        <v>-86</v>
      </c>
      <c r="L35" s="20">
        <v>-82</v>
      </c>
      <c r="M35" s="20">
        <v>-168.73899999999998</v>
      </c>
      <c r="N35" s="20"/>
      <c r="O35" s="20">
        <v>-80.686000000000007</v>
      </c>
      <c r="P35" s="20">
        <v>-155.893</v>
      </c>
      <c r="S35" s="110"/>
    </row>
    <row r="36" spans="2:22" x14ac:dyDescent="0.25">
      <c r="B36" s="12" t="s">
        <v>137</v>
      </c>
      <c r="C36" s="21">
        <v>1923.6659999999997</v>
      </c>
      <c r="D36" s="21">
        <v>494.90100000000007</v>
      </c>
      <c r="E36" s="21">
        <v>5383.6510000000007</v>
      </c>
      <c r="F36" s="21">
        <v>6842.3960000000006</v>
      </c>
      <c r="G36" s="21">
        <v>619.31899999999996</v>
      </c>
      <c r="H36" s="21">
        <v>137.99300000000002</v>
      </c>
      <c r="I36" s="21">
        <v>6097.9450000000006</v>
      </c>
      <c r="J36" s="21">
        <v>18013.75</v>
      </c>
      <c r="K36" s="21">
        <v>7393</v>
      </c>
      <c r="L36" s="21">
        <v>1666</v>
      </c>
      <c r="M36" s="21">
        <v>318.38809568387256</v>
      </c>
      <c r="N36" s="21"/>
      <c r="O36" s="21">
        <v>14644</v>
      </c>
      <c r="P36" s="21">
        <v>24869.006999999998</v>
      </c>
      <c r="S36" s="110"/>
    </row>
    <row r="37" spans="2:22" x14ac:dyDescent="0.25">
      <c r="B37" s="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S37" s="110"/>
    </row>
    <row r="38" spans="2:22" x14ac:dyDescent="0.25">
      <c r="B38" s="16" t="s">
        <v>138</v>
      </c>
      <c r="C38" s="27">
        <v>1038.2999999999997</v>
      </c>
      <c r="D38" s="27">
        <v>40.899999999999977</v>
      </c>
      <c r="E38" s="27">
        <v>3405.0960000000005</v>
      </c>
      <c r="F38" s="27">
        <v>7331.2530000000006</v>
      </c>
      <c r="G38" s="27">
        <v>-1880.2040000000002</v>
      </c>
      <c r="H38" s="27">
        <v>-2542</v>
      </c>
      <c r="I38" s="27">
        <v>5258.9040000000005</v>
      </c>
      <c r="J38" s="27">
        <v>-9228.3370000000032</v>
      </c>
      <c r="K38" s="27">
        <v>4052</v>
      </c>
      <c r="L38" s="27">
        <v>-1536</v>
      </c>
      <c r="M38" s="27">
        <v>-2561.352369841276</v>
      </c>
      <c r="N38" s="27"/>
      <c r="O38" s="27">
        <v>11815.549000000003</v>
      </c>
      <c r="P38" s="27">
        <v>-8391.9560000000056</v>
      </c>
      <c r="S38" s="110"/>
      <c r="V38" s="110"/>
    </row>
    <row r="39" spans="2:22" x14ac:dyDescent="0.25">
      <c r="B39" s="3" t="s">
        <v>139</v>
      </c>
      <c r="C39" s="20">
        <v>2318.3000000000002</v>
      </c>
      <c r="D39" s="20">
        <v>3331.1</v>
      </c>
      <c r="E39" s="20">
        <v>3375.1</v>
      </c>
      <c r="F39" s="20">
        <v>6714.8</v>
      </c>
      <c r="G39" s="20">
        <v>14103.915000000001</v>
      </c>
      <c r="H39" s="20">
        <v>12222.152</v>
      </c>
      <c r="I39" s="20">
        <v>9724.4</v>
      </c>
      <c r="J39" s="20">
        <v>15030.627</v>
      </c>
      <c r="K39" s="20">
        <v>5810</v>
      </c>
      <c r="L39" s="20">
        <v>10227</v>
      </c>
      <c r="M39" s="20">
        <v>8879</v>
      </c>
      <c r="N39" s="20"/>
      <c r="O39" s="20">
        <v>2318.3000000000002</v>
      </c>
      <c r="P39" s="20">
        <v>14104.149000000001</v>
      </c>
      <c r="S39" s="110"/>
    </row>
    <row r="40" spans="2:22" x14ac:dyDescent="0.25">
      <c r="B40" s="3" t="s">
        <v>140</v>
      </c>
      <c r="C40" s="20">
        <v>-25.7</v>
      </c>
      <c r="D40" s="20">
        <v>2.7</v>
      </c>
      <c r="E40" s="20">
        <v>-65.099999999999994</v>
      </c>
      <c r="F40" s="20">
        <v>58.4</v>
      </c>
      <c r="G40" s="20">
        <v>-1.724</v>
      </c>
      <c r="H40" s="20">
        <v>43.56</v>
      </c>
      <c r="I40" s="20">
        <v>47.8</v>
      </c>
      <c r="J40" s="20">
        <v>7.9530000000000003</v>
      </c>
      <c r="K40" s="20">
        <v>365</v>
      </c>
      <c r="L40" s="20">
        <v>188</v>
      </c>
      <c r="M40" s="20">
        <v>-120</v>
      </c>
      <c r="N40" s="20"/>
      <c r="O40" s="20">
        <v>-29.699999999999996</v>
      </c>
      <c r="P40" s="20">
        <v>97.588999999999999</v>
      </c>
      <c r="S40" s="110"/>
    </row>
    <row r="41" spans="2:22" x14ac:dyDescent="0.25">
      <c r="B41" s="12" t="s">
        <v>141</v>
      </c>
      <c r="C41" s="21">
        <v>3330.9</v>
      </c>
      <c r="D41" s="21">
        <v>3374.7</v>
      </c>
      <c r="E41" s="21">
        <v>6715.0959999999995</v>
      </c>
      <c r="F41" s="21">
        <v>14104.453</v>
      </c>
      <c r="G41" s="21">
        <v>12221.987000000001</v>
      </c>
      <c r="H41" s="21">
        <v>9724</v>
      </c>
      <c r="I41" s="21">
        <v>15031.103999999999</v>
      </c>
      <c r="J41" s="21">
        <v>5810.2429999999977</v>
      </c>
      <c r="K41" s="21">
        <v>10227</v>
      </c>
      <c r="L41" s="21">
        <v>8879</v>
      </c>
      <c r="M41" s="21">
        <v>6197.6476301587245</v>
      </c>
      <c r="N41" s="21"/>
      <c r="O41" s="21">
        <v>14104.149000000001</v>
      </c>
      <c r="P41" s="21">
        <v>5810.6219999999994</v>
      </c>
      <c r="S41" s="110"/>
    </row>
    <row r="44" spans="2:22" x14ac:dyDescent="0.25">
      <c r="O44" s="18"/>
      <c r="P44" s="18"/>
    </row>
    <row r="45" spans="2:22" x14ac:dyDescent="0.25">
      <c r="B45" s="146" t="s">
        <v>142</v>
      </c>
      <c r="C45" s="149" t="s">
        <v>2</v>
      </c>
      <c r="D45" s="149" t="s">
        <v>3</v>
      </c>
      <c r="E45" s="149" t="s">
        <v>4</v>
      </c>
      <c r="F45" s="149" t="s">
        <v>5</v>
      </c>
      <c r="G45" s="149" t="s">
        <v>2</v>
      </c>
      <c r="H45" s="149" t="s">
        <v>3</v>
      </c>
      <c r="I45" s="149" t="s">
        <v>4</v>
      </c>
      <c r="J45" s="149" t="s">
        <v>5</v>
      </c>
      <c r="K45" s="149" t="s">
        <v>2</v>
      </c>
      <c r="L45" s="149" t="s">
        <v>3</v>
      </c>
      <c r="M45" s="149" t="s">
        <v>4</v>
      </c>
      <c r="N45" s="147"/>
      <c r="O45" s="149" t="s">
        <v>7</v>
      </c>
      <c r="P45" s="149" t="s">
        <v>7</v>
      </c>
    </row>
    <row r="46" spans="2:22" x14ac:dyDescent="0.25">
      <c r="B46" s="156" t="s">
        <v>1</v>
      </c>
      <c r="C46" s="152">
        <v>2020</v>
      </c>
      <c r="D46" s="152">
        <v>2020</v>
      </c>
      <c r="E46" s="152">
        <v>2020</v>
      </c>
      <c r="F46" s="152">
        <v>2021</v>
      </c>
      <c r="G46" s="152">
        <v>2021</v>
      </c>
      <c r="H46" s="152">
        <v>2021</v>
      </c>
      <c r="I46" s="152">
        <v>2021</v>
      </c>
      <c r="J46" s="152">
        <v>2022</v>
      </c>
      <c r="K46" s="152">
        <v>2022</v>
      </c>
      <c r="L46" s="152">
        <v>2022</v>
      </c>
      <c r="M46" s="171">
        <v>2022</v>
      </c>
      <c r="N46" s="147"/>
      <c r="O46" s="170" t="s">
        <v>8</v>
      </c>
      <c r="P46" s="170" t="s">
        <v>9</v>
      </c>
    </row>
    <row r="47" spans="2:22" x14ac:dyDescent="0.25">
      <c r="B47" s="10" t="s">
        <v>143</v>
      </c>
      <c r="C47" s="24">
        <v>985.60111099999972</v>
      </c>
      <c r="D47" s="24">
        <v>951.12087800000029</v>
      </c>
      <c r="E47" s="24">
        <v>889.31572899999981</v>
      </c>
      <c r="F47" s="24">
        <v>1189.5630000000001</v>
      </c>
      <c r="G47" s="24">
        <v>1572.980241</v>
      </c>
      <c r="H47" s="24">
        <v>1299.2912900000001</v>
      </c>
      <c r="I47" s="24">
        <v>1541.8670450000002</v>
      </c>
      <c r="J47" s="24">
        <v>1527.4996149999999</v>
      </c>
      <c r="K47" s="24">
        <v>1867</v>
      </c>
      <c r="L47" s="24">
        <v>3056.0450000000005</v>
      </c>
      <c r="M47" s="24">
        <v>3005.3586599999976</v>
      </c>
      <c r="N47" s="24"/>
      <c r="O47" s="24">
        <v>4015.6007180000001</v>
      </c>
      <c r="P47" s="24">
        <v>5941.638191</v>
      </c>
    </row>
    <row r="48" spans="2:22" x14ac:dyDescent="0.25">
      <c r="B48" s="3" t="s">
        <v>144</v>
      </c>
      <c r="C48" s="23">
        <v>-44</v>
      </c>
      <c r="D48" s="23">
        <v>-28.9</v>
      </c>
      <c r="E48" s="23">
        <v>-70.400000000000006</v>
      </c>
      <c r="F48" s="23">
        <v>-116.1</v>
      </c>
      <c r="G48" s="23">
        <v>-110.176</v>
      </c>
      <c r="H48" s="23">
        <v>-213.01499999999999</v>
      </c>
      <c r="I48" s="23">
        <v>-133</v>
      </c>
      <c r="J48" s="23">
        <v>-86.009</v>
      </c>
      <c r="K48" s="23">
        <v>-180</v>
      </c>
      <c r="L48" s="23">
        <v>-203</v>
      </c>
      <c r="M48" s="23">
        <v>-360.7257699999999</v>
      </c>
      <c r="N48" s="23"/>
      <c r="O48" s="23">
        <v>-259.39999999999998</v>
      </c>
      <c r="P48" s="23">
        <v>-542.19999999999993</v>
      </c>
    </row>
    <row r="49" spans="2:16" x14ac:dyDescent="0.25">
      <c r="B49" s="3" t="s">
        <v>254</v>
      </c>
      <c r="C49" s="23">
        <v>-57.267110999999844</v>
      </c>
      <c r="D49" s="23">
        <v>-60.621878000000223</v>
      </c>
      <c r="E49" s="23">
        <v>34.875271000000282</v>
      </c>
      <c r="F49" s="23">
        <v>145.01199999999977</v>
      </c>
      <c r="G49" s="23">
        <v>-80.966241000000139</v>
      </c>
      <c r="H49" s="23">
        <v>-6.0822900000001781</v>
      </c>
      <c r="I49" s="23">
        <v>78.23095499999954</v>
      </c>
      <c r="J49" s="23">
        <v>348.71638500000023</v>
      </c>
      <c r="K49" s="26">
        <v>91.207864578319999</v>
      </c>
      <c r="L49" s="26">
        <v>-161.93452733805259</v>
      </c>
      <c r="M49" s="26">
        <v>33.736797012422187</v>
      </c>
      <c r="N49" s="23"/>
      <c r="O49" s="26">
        <v>61.998281999999989</v>
      </c>
      <c r="P49" s="26">
        <v>339.89880899999946</v>
      </c>
    </row>
    <row r="50" spans="2:16" x14ac:dyDescent="0.25">
      <c r="B50" s="10" t="s">
        <v>145</v>
      </c>
      <c r="C50" s="24">
        <v>884.33399999999983</v>
      </c>
      <c r="D50" s="24">
        <v>861.59900000000005</v>
      </c>
      <c r="E50" s="24">
        <v>853.79100000000017</v>
      </c>
      <c r="F50" s="24">
        <v>1218.4749999999999</v>
      </c>
      <c r="G50" s="24">
        <v>1381.838</v>
      </c>
      <c r="H50" s="24">
        <v>1080.194</v>
      </c>
      <c r="I50" s="24">
        <v>1487.0979999999997</v>
      </c>
      <c r="J50" s="24">
        <v>1790.2070000000001</v>
      </c>
      <c r="K50" s="24">
        <v>1778.2078645783199</v>
      </c>
      <c r="L50" s="24">
        <v>2691.1104726619478</v>
      </c>
      <c r="M50" s="24">
        <v>2678.3696870124199</v>
      </c>
      <c r="N50" s="23"/>
      <c r="O50" s="24">
        <v>3818.1990000000001</v>
      </c>
      <c r="P50" s="24">
        <v>5739.3370000000004</v>
      </c>
    </row>
    <row r="51" spans="2:16" x14ac:dyDescent="0.25">
      <c r="B51" s="3" t="s">
        <v>146</v>
      </c>
      <c r="C51" s="23">
        <v>-494.5</v>
      </c>
      <c r="D51" s="23">
        <v>-483.59999999999997</v>
      </c>
      <c r="E51" s="23">
        <v>-557.70000000000005</v>
      </c>
      <c r="F51" s="23">
        <v>-599.29999999999995</v>
      </c>
      <c r="G51" s="23">
        <v>-828.66</v>
      </c>
      <c r="H51" s="23">
        <v>-916.48299999999995</v>
      </c>
      <c r="I51" s="23">
        <v>-968.7</v>
      </c>
      <c r="J51" s="23">
        <v>-998.35700000000008</v>
      </c>
      <c r="K51" s="23">
        <v>-1204</v>
      </c>
      <c r="L51" s="23">
        <v>-1572</v>
      </c>
      <c r="M51" s="23">
        <v>-1412.8940491861672</v>
      </c>
      <c r="N51" s="23"/>
      <c r="O51" s="23">
        <v>-2135.1</v>
      </c>
      <c r="P51" s="23">
        <v>-3712.2</v>
      </c>
    </row>
    <row r="52" spans="2:16" x14ac:dyDescent="0.25">
      <c r="B52" s="3" t="s">
        <v>147</v>
      </c>
      <c r="C52" s="23">
        <v>-16.2</v>
      </c>
      <c r="D52" s="23">
        <v>-13.1</v>
      </c>
      <c r="E52" s="23">
        <v>-23.6</v>
      </c>
      <c r="F52" s="23">
        <v>-16.7</v>
      </c>
      <c r="G52" s="23">
        <v>-51.2</v>
      </c>
      <c r="H52" s="23">
        <v>-98.417000000000002</v>
      </c>
      <c r="I52" s="23">
        <v>-91.2</v>
      </c>
      <c r="J52" s="23">
        <v>-99.783000000000001</v>
      </c>
      <c r="K52" s="23">
        <v>-76</v>
      </c>
      <c r="L52" s="23">
        <v>-124</v>
      </c>
      <c r="M52" s="23">
        <v>-118.81618116684909</v>
      </c>
      <c r="N52" s="23"/>
      <c r="O52" s="23">
        <v>-69.599999999999994</v>
      </c>
      <c r="P52" s="23">
        <v>-340.6</v>
      </c>
    </row>
    <row r="53" spans="2:16" x14ac:dyDescent="0.25">
      <c r="B53" s="3" t="s">
        <v>148</v>
      </c>
      <c r="C53" s="23">
        <v>-17.5</v>
      </c>
      <c r="D53" s="23">
        <v>3.7</v>
      </c>
      <c r="E53" s="23">
        <v>50</v>
      </c>
      <c r="F53" s="23">
        <v>-45.5</v>
      </c>
      <c r="G53" s="23">
        <v>2.93</v>
      </c>
      <c r="H53" s="23">
        <v>-3.1749999999999998</v>
      </c>
      <c r="I53" s="23">
        <v>-9.9</v>
      </c>
      <c r="J53" s="23">
        <v>-61.655000000000001</v>
      </c>
      <c r="K53" s="23">
        <v>-32</v>
      </c>
      <c r="L53" s="23">
        <v>5</v>
      </c>
      <c r="M53" s="23">
        <v>-96.229091202111121</v>
      </c>
      <c r="N53" s="23"/>
      <c r="O53" s="23">
        <v>-9.2999999999999972</v>
      </c>
      <c r="P53" s="23">
        <v>-71.8</v>
      </c>
    </row>
    <row r="54" spans="2:16" x14ac:dyDescent="0.25">
      <c r="B54" s="10" t="s">
        <v>149</v>
      </c>
      <c r="C54" s="24">
        <v>-528.20000000000005</v>
      </c>
      <c r="D54" s="24">
        <v>-493</v>
      </c>
      <c r="E54" s="24">
        <v>-531.30000000000007</v>
      </c>
      <c r="F54" s="24">
        <v>-661.5</v>
      </c>
      <c r="G54" s="24">
        <v>-876.93000000000006</v>
      </c>
      <c r="H54" s="24">
        <v>-1018.0749999999999</v>
      </c>
      <c r="I54" s="24">
        <v>-1069.8000000000002</v>
      </c>
      <c r="J54" s="24">
        <v>-1159.7950000000001</v>
      </c>
      <c r="K54" s="24">
        <v>-1312</v>
      </c>
      <c r="L54" s="24">
        <v>-1691</v>
      </c>
      <c r="M54" s="24">
        <v>-1627.9393215551272</v>
      </c>
      <c r="N54" s="23"/>
      <c r="O54" s="24">
        <v>-2214</v>
      </c>
      <c r="P54" s="24">
        <v>-4124.6000000000004</v>
      </c>
    </row>
    <row r="55" spans="2:16" x14ac:dyDescent="0.25">
      <c r="B55" s="10" t="s">
        <v>150</v>
      </c>
      <c r="C55" s="24">
        <v>356.13399999999979</v>
      </c>
      <c r="D55" s="24">
        <v>368.59900000000005</v>
      </c>
      <c r="E55" s="24">
        <v>322.4910000000001</v>
      </c>
      <c r="F55" s="24">
        <v>556.97499999999991</v>
      </c>
      <c r="G55" s="24">
        <v>504.9079999999999</v>
      </c>
      <c r="H55" s="24">
        <v>62.119000000000028</v>
      </c>
      <c r="I55" s="24">
        <v>417.29799999999955</v>
      </c>
      <c r="J55" s="24">
        <v>630.41200000000003</v>
      </c>
      <c r="K55" s="24">
        <v>466.20786457831991</v>
      </c>
      <c r="L55" s="24">
        <v>999.67047266194777</v>
      </c>
      <c r="M55" s="24">
        <v>1051</v>
      </c>
      <c r="N55" s="23"/>
      <c r="O55" s="24">
        <v>1604.1989999999998</v>
      </c>
      <c r="P55" s="24">
        <v>1614.7369999999996</v>
      </c>
    </row>
    <row r="56" spans="2:16" x14ac:dyDescent="0.25">
      <c r="B56" s="3" t="s">
        <v>151</v>
      </c>
      <c r="C56" s="23">
        <v>-137.60000000000002</v>
      </c>
      <c r="D56" s="23">
        <v>-48.79999999999999</v>
      </c>
      <c r="E56" s="23">
        <v>7.1539999999999964</v>
      </c>
      <c r="F56" s="23">
        <v>336.78200000000004</v>
      </c>
      <c r="G56" s="23">
        <v>-731.8309999999999</v>
      </c>
      <c r="H56" s="23">
        <v>-20.26400000000001</v>
      </c>
      <c r="I56" s="23">
        <v>-395.33899999999994</v>
      </c>
      <c r="J56" s="23">
        <v>41.591000000000008</v>
      </c>
      <c r="K56" s="23">
        <v>-1260</v>
      </c>
      <c r="L56" s="23">
        <v>-1936</v>
      </c>
      <c r="M56" s="23">
        <v>670.94376170832368</v>
      </c>
      <c r="N56" s="23"/>
      <c r="O56" s="23">
        <v>157.53600000000003</v>
      </c>
      <c r="P56" s="23">
        <v>-1105.8429999999998</v>
      </c>
    </row>
    <row r="57" spans="2:16" x14ac:dyDescent="0.25">
      <c r="B57" s="10" t="s">
        <v>152</v>
      </c>
      <c r="C57" s="24">
        <v>218.53399999999976</v>
      </c>
      <c r="D57" s="24">
        <v>319.79900000000004</v>
      </c>
      <c r="E57" s="24">
        <v>329.6450000000001</v>
      </c>
      <c r="F57" s="24">
        <v>893.75699999999995</v>
      </c>
      <c r="G57" s="24">
        <v>-226.923</v>
      </c>
      <c r="H57" s="24">
        <v>41.855000000000018</v>
      </c>
      <c r="I57" s="24">
        <v>21.958999999999605</v>
      </c>
      <c r="J57" s="25">
        <v>672.00300000000004</v>
      </c>
      <c r="K57" s="25">
        <v>-793.79213542168009</v>
      </c>
      <c r="L57" s="25">
        <v>-936.32952733805223</v>
      </c>
      <c r="M57" s="25">
        <v>1722</v>
      </c>
      <c r="N57" s="23"/>
      <c r="O57" s="25">
        <v>1761.7349999999999</v>
      </c>
      <c r="P57" s="25">
        <v>508.89399999999966</v>
      </c>
    </row>
    <row r="58" spans="2:16" x14ac:dyDescent="0.25">
      <c r="B58" s="3" t="s">
        <v>137</v>
      </c>
      <c r="C58" s="23">
        <v>1923.6659999999997</v>
      </c>
      <c r="D58" s="23">
        <v>494.90100000000007</v>
      </c>
      <c r="E58" s="23">
        <v>5383.6510000000007</v>
      </c>
      <c r="F58" s="23">
        <v>6842.3960000000006</v>
      </c>
      <c r="G58" s="23">
        <v>619.31899999999996</v>
      </c>
      <c r="H58" s="23">
        <v>137.99300000000002</v>
      </c>
      <c r="I58" s="23">
        <v>6097.9450000000006</v>
      </c>
      <c r="J58" s="23">
        <v>18013.75</v>
      </c>
      <c r="K58" s="23">
        <v>5860</v>
      </c>
      <c r="L58" s="23">
        <v>3199</v>
      </c>
      <c r="M58" s="23">
        <v>318</v>
      </c>
      <c r="N58" s="23"/>
      <c r="O58" s="23">
        <v>14644.614000000001</v>
      </c>
      <c r="P58" s="23">
        <v>24869.007000000001</v>
      </c>
    </row>
    <row r="59" spans="2:16" x14ac:dyDescent="0.25">
      <c r="B59" s="3" t="s">
        <v>153</v>
      </c>
      <c r="C59" s="23">
        <v>-1103.8999999999999</v>
      </c>
      <c r="D59" s="23">
        <v>-773.8</v>
      </c>
      <c r="E59" s="23">
        <v>-2308.2000000000003</v>
      </c>
      <c r="F59" s="23">
        <v>-404.9</v>
      </c>
      <c r="G59" s="23">
        <v>-2272.6</v>
      </c>
      <c r="H59" s="23">
        <v>-2722.6099999999997</v>
      </c>
      <c r="I59" s="23">
        <v>-861</v>
      </c>
      <c r="J59" s="23">
        <v>-27914.09</v>
      </c>
      <c r="K59" s="26">
        <v>-1014.20786457832</v>
      </c>
      <c r="L59" s="26">
        <v>-3798.6704726619478</v>
      </c>
      <c r="M59" s="26">
        <v>-4601</v>
      </c>
      <c r="N59" s="23"/>
      <c r="O59" s="26">
        <v>-4590.7999999999993</v>
      </c>
      <c r="P59" s="26">
        <v>-33770.300000000003</v>
      </c>
    </row>
    <row r="60" spans="2:16" x14ac:dyDescent="0.25">
      <c r="B60" s="16" t="s">
        <v>138</v>
      </c>
      <c r="C60" s="111">
        <v>1038.2999999999995</v>
      </c>
      <c r="D60" s="111">
        <v>40.900000000000091</v>
      </c>
      <c r="E60" s="111">
        <v>3405.0960000000009</v>
      </c>
      <c r="F60" s="111">
        <v>7331.2530000000006</v>
      </c>
      <c r="G60" s="111">
        <v>-1880.204</v>
      </c>
      <c r="H60" s="111">
        <v>-2542.7619999999997</v>
      </c>
      <c r="I60" s="111">
        <v>5258.9040000000005</v>
      </c>
      <c r="J60" s="111">
        <v>-9228.3369999999995</v>
      </c>
      <c r="K60" s="111">
        <v>4052.0000000000005</v>
      </c>
      <c r="L60" s="111">
        <v>-1536</v>
      </c>
      <c r="M60" s="111">
        <v>-2561.347579841276</v>
      </c>
      <c r="N60" s="27"/>
      <c r="O60" s="111">
        <v>11815.549000000001</v>
      </c>
      <c r="P60" s="111">
        <v>-8393</v>
      </c>
    </row>
    <row r="62" spans="2:16" x14ac:dyDescent="0.25">
      <c r="B62" s="2" t="s">
        <v>138</v>
      </c>
      <c r="C62" s="82">
        <v>1038.2999999999997</v>
      </c>
      <c r="D62" s="82">
        <v>40.899999999999977</v>
      </c>
      <c r="E62" s="82">
        <v>3405.0960000000005</v>
      </c>
      <c r="F62" s="82">
        <v>7331.2530000000006</v>
      </c>
      <c r="G62" s="82">
        <v>-1880.2040000000002</v>
      </c>
      <c r="H62" s="82">
        <v>-2542</v>
      </c>
      <c r="I62" s="82">
        <v>5258.9040000000005</v>
      </c>
      <c r="J62" s="82">
        <v>-9228.3370000000032</v>
      </c>
      <c r="K62" s="82">
        <v>4052</v>
      </c>
      <c r="L62" s="24">
        <v>-1536</v>
      </c>
      <c r="M62" s="24">
        <v>-2561</v>
      </c>
      <c r="O62" s="82">
        <v>11815.549000000001</v>
      </c>
      <c r="P62" s="82">
        <v>-8391.6370000000024</v>
      </c>
    </row>
    <row r="63" spans="2:16" x14ac:dyDescent="0.25">
      <c r="B63" s="2" t="s">
        <v>137</v>
      </c>
      <c r="C63" s="82">
        <v>-1923.6659999999997</v>
      </c>
      <c r="D63" s="82">
        <v>-494.90100000000007</v>
      </c>
      <c r="E63" s="82">
        <v>-5383.6510000000007</v>
      </c>
      <c r="F63" s="82">
        <v>-6842.3960000000006</v>
      </c>
      <c r="G63" s="82">
        <v>-619.31899999999996</v>
      </c>
      <c r="H63" s="82">
        <v>-137.99300000000002</v>
      </c>
      <c r="I63" s="82">
        <v>-6097.9450000000006</v>
      </c>
      <c r="J63" s="82">
        <v>-18013.75</v>
      </c>
      <c r="K63" s="82">
        <v>-7393</v>
      </c>
      <c r="L63" s="24">
        <v>-1666</v>
      </c>
      <c r="M63" s="24">
        <v>-318.38809568387256</v>
      </c>
      <c r="O63" s="82">
        <v>-14644.614000000001</v>
      </c>
      <c r="P63" s="82">
        <v>-24869.007000000001</v>
      </c>
    </row>
    <row r="64" spans="2:16" x14ac:dyDescent="0.25">
      <c r="B64" s="143" t="s">
        <v>252</v>
      </c>
      <c r="C64" s="82"/>
      <c r="D64" s="82"/>
      <c r="E64" s="82"/>
      <c r="F64" s="82"/>
      <c r="G64" s="82"/>
      <c r="H64" s="82"/>
      <c r="I64" s="82"/>
      <c r="J64" s="82"/>
      <c r="K64" s="80">
        <v>1533</v>
      </c>
      <c r="L64" s="23">
        <v>-1533</v>
      </c>
      <c r="M64" s="24"/>
      <c r="O64" s="80">
        <v>0</v>
      </c>
      <c r="P64" s="80">
        <v>0</v>
      </c>
    </row>
    <row r="65" spans="2:16" x14ac:dyDescent="0.25">
      <c r="B65" s="174" t="s">
        <v>125</v>
      </c>
      <c r="C65" s="144">
        <v>1032.7729999999999</v>
      </c>
      <c r="D65" s="144">
        <v>759.529</v>
      </c>
      <c r="E65" s="144">
        <v>2274.0340000000001</v>
      </c>
      <c r="F65" s="144">
        <v>374.07</v>
      </c>
      <c r="G65" s="144">
        <v>2205.5450000000001</v>
      </c>
      <c r="H65" s="144">
        <v>2670.24</v>
      </c>
      <c r="I65" s="144">
        <v>817.51900000000001</v>
      </c>
      <c r="J65" s="144">
        <v>27709.539000000001</v>
      </c>
      <c r="K65" s="144">
        <v>842</v>
      </c>
      <c r="L65" s="20">
        <v>3624</v>
      </c>
      <c r="M65" s="35">
        <v>4065.6301326907701</v>
      </c>
      <c r="O65" s="144">
        <v>4440.4059999999999</v>
      </c>
      <c r="P65" s="144">
        <v>33402.843000000001</v>
      </c>
    </row>
    <row r="66" spans="2:16" x14ac:dyDescent="0.25">
      <c r="B66" s="143" t="s">
        <v>34</v>
      </c>
      <c r="C66" s="80">
        <v>71.126999999999995</v>
      </c>
      <c r="D66" s="80">
        <v>14.271000000000001</v>
      </c>
      <c r="E66" s="80">
        <v>34.165999999999997</v>
      </c>
      <c r="F66" s="80">
        <v>30.83</v>
      </c>
      <c r="G66" s="80">
        <v>67.055000000000007</v>
      </c>
      <c r="H66" s="80">
        <v>51.5</v>
      </c>
      <c r="I66" s="80">
        <v>43.481000000000002</v>
      </c>
      <c r="J66" s="80">
        <v>204.55099999999999</v>
      </c>
      <c r="K66" s="80">
        <v>70.239000000000004</v>
      </c>
      <c r="L66" s="23">
        <v>81.44</v>
      </c>
      <c r="M66" s="23">
        <v>116.57966999999999</v>
      </c>
      <c r="O66" s="80">
        <v>150.39400000000001</v>
      </c>
      <c r="P66" s="80">
        <v>366.58699999999999</v>
      </c>
    </row>
    <row r="67" spans="2:16" x14ac:dyDescent="0.25">
      <c r="B67" s="143" t="s">
        <v>256</v>
      </c>
      <c r="C67" s="80"/>
      <c r="D67" s="80"/>
      <c r="E67" s="80"/>
      <c r="F67" s="80"/>
      <c r="G67" s="80"/>
      <c r="H67" s="80"/>
      <c r="I67" s="80"/>
      <c r="J67" s="80"/>
      <c r="K67" s="80">
        <v>102</v>
      </c>
      <c r="L67" s="23">
        <v>93</v>
      </c>
      <c r="M67" s="23">
        <v>419</v>
      </c>
      <c r="O67" s="80">
        <v>0</v>
      </c>
      <c r="P67" s="80">
        <v>0</v>
      </c>
    </row>
    <row r="68" spans="2:16" x14ac:dyDescent="0.25">
      <c r="B68" s="10" t="s">
        <v>152</v>
      </c>
      <c r="C68" s="82">
        <v>218.53399999999976</v>
      </c>
      <c r="D68" s="82">
        <v>319.79900000000004</v>
      </c>
      <c r="E68" s="82">
        <v>329.6450000000001</v>
      </c>
      <c r="F68" s="82">
        <v>893.75699999999995</v>
      </c>
      <c r="G68" s="82">
        <v>-226.923</v>
      </c>
      <c r="H68" s="82">
        <v>41.855000000000018</v>
      </c>
      <c r="I68" s="82">
        <v>21.958999999999605</v>
      </c>
      <c r="J68" s="82">
        <v>672.00300000000004</v>
      </c>
      <c r="K68" s="82">
        <v>-793.79213542168009</v>
      </c>
      <c r="L68" s="24">
        <v>-936.32952733805223</v>
      </c>
      <c r="M68" s="24">
        <v>1722</v>
      </c>
      <c r="O68" s="82">
        <v>1761.7349999999999</v>
      </c>
      <c r="P68" s="82">
        <v>508.89399999999966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FC20-63EC-43AD-92C9-6AC680EF476C}">
  <dimension ref="B1:S107"/>
  <sheetViews>
    <sheetView showGridLines="0" workbookViewId="0">
      <selection activeCell="M92" sqref="M92"/>
    </sheetView>
  </sheetViews>
  <sheetFormatPr defaultRowHeight="15" x14ac:dyDescent="0.25"/>
  <cols>
    <col min="2" max="2" width="25.85546875" bestFit="1" customWidth="1"/>
    <col min="12" max="12" width="9.140625" customWidth="1"/>
  </cols>
  <sheetData>
    <row r="1" spans="2:14" x14ac:dyDescent="0.25">
      <c r="B1" s="157" t="s">
        <v>154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2:14" x14ac:dyDescent="0.25">
      <c r="B2" s="158" t="s">
        <v>1</v>
      </c>
      <c r="C2" s="149"/>
      <c r="D2" s="149"/>
      <c r="E2" s="149"/>
      <c r="F2" s="149"/>
      <c r="G2" s="149"/>
      <c r="H2" s="149"/>
      <c r="I2" s="149"/>
      <c r="J2" s="149"/>
      <c r="K2" s="149"/>
      <c r="L2" s="148"/>
      <c r="M2" s="148"/>
    </row>
    <row r="3" spans="2:14" x14ac:dyDescent="0.25">
      <c r="B3" s="47"/>
      <c r="C3" s="18" t="s">
        <v>2</v>
      </c>
      <c r="D3" s="18" t="s">
        <v>3</v>
      </c>
      <c r="E3" s="18" t="s">
        <v>4</v>
      </c>
      <c r="F3" s="42" t="s">
        <v>5</v>
      </c>
      <c r="G3" s="68" t="s">
        <v>2</v>
      </c>
      <c r="H3" s="18" t="s">
        <v>3</v>
      </c>
      <c r="I3" s="18" t="s">
        <v>4</v>
      </c>
      <c r="J3" s="18" t="s">
        <v>5</v>
      </c>
      <c r="K3" s="68" t="s">
        <v>2</v>
      </c>
      <c r="L3" s="18" t="s">
        <v>3</v>
      </c>
      <c r="M3" s="18" t="s">
        <v>155</v>
      </c>
    </row>
    <row r="4" spans="2:14" x14ac:dyDescent="0.25">
      <c r="B4" s="47" t="s">
        <v>156</v>
      </c>
      <c r="C4" s="18">
        <v>2020</v>
      </c>
      <c r="D4" s="18">
        <v>2020</v>
      </c>
      <c r="E4" s="18">
        <v>2020</v>
      </c>
      <c r="F4" s="42">
        <v>2021</v>
      </c>
      <c r="G4" s="68">
        <v>2021</v>
      </c>
      <c r="H4" s="18">
        <v>2021</v>
      </c>
      <c r="I4" s="18">
        <v>2021</v>
      </c>
      <c r="J4" s="18">
        <v>2022</v>
      </c>
      <c r="K4" s="68">
        <v>2022</v>
      </c>
      <c r="L4" s="18">
        <v>2022</v>
      </c>
      <c r="M4" s="18">
        <v>2022</v>
      </c>
    </row>
    <row r="5" spans="2:14" x14ac:dyDescent="0.25">
      <c r="B5" s="63" t="s">
        <v>157</v>
      </c>
      <c r="C5" s="69">
        <v>1622.1489825755814</v>
      </c>
      <c r="D5" s="64">
        <v>1462.6740064784526</v>
      </c>
      <c r="E5" s="64">
        <v>1282.7535995656567</v>
      </c>
      <c r="F5" s="65">
        <v>1871.0429526651506</v>
      </c>
      <c r="G5" s="69">
        <v>2238.9130416731596</v>
      </c>
      <c r="H5" s="64">
        <v>1975.5987386293216</v>
      </c>
      <c r="I5" s="64">
        <v>2186.6819854404257</v>
      </c>
      <c r="J5" s="64">
        <v>2096.9525883040114</v>
      </c>
      <c r="K5" s="69">
        <v>2293.9142200000001</v>
      </c>
      <c r="L5" s="64">
        <v>4097.1875299999992</v>
      </c>
      <c r="M5" s="64">
        <v>3575.28134</v>
      </c>
      <c r="N5" s="78"/>
    </row>
    <row r="6" spans="2:14" x14ac:dyDescent="0.25">
      <c r="B6" s="41" t="s">
        <v>158</v>
      </c>
      <c r="C6" s="48">
        <v>0</v>
      </c>
      <c r="D6" s="44">
        <v>33.964293227691932</v>
      </c>
      <c r="E6" s="44">
        <v>59.081852804809699</v>
      </c>
      <c r="F6" s="45">
        <v>91.936026304289854</v>
      </c>
      <c r="G6" s="48">
        <v>728.19316027016612</v>
      </c>
      <c r="H6" s="44">
        <v>864.37024999999994</v>
      </c>
      <c r="I6" s="44">
        <v>1544.6165799999999</v>
      </c>
      <c r="J6" s="44">
        <v>1758.77827</v>
      </c>
      <c r="K6" s="48">
        <v>1487.5465299999998</v>
      </c>
      <c r="L6" s="44">
        <v>1440.80573</v>
      </c>
      <c r="M6" s="44">
        <v>1573.1669499999998</v>
      </c>
      <c r="N6" s="78"/>
    </row>
    <row r="7" spans="2:14" x14ac:dyDescent="0.25">
      <c r="B7" s="41" t="s">
        <v>159</v>
      </c>
      <c r="C7" s="48">
        <v>0</v>
      </c>
      <c r="D7" s="44">
        <v>0</v>
      </c>
      <c r="E7" s="44">
        <v>0</v>
      </c>
      <c r="F7" s="45">
        <v>0</v>
      </c>
      <c r="G7" s="48">
        <v>0</v>
      </c>
      <c r="H7" s="44">
        <v>0</v>
      </c>
      <c r="I7" s="44">
        <v>0</v>
      </c>
      <c r="J7" s="44">
        <v>571.24126999999999</v>
      </c>
      <c r="K7" s="48">
        <v>2664.5596600000008</v>
      </c>
      <c r="L7" s="44">
        <v>3246.9170899999999</v>
      </c>
      <c r="M7" s="44">
        <v>4146.1425099999988</v>
      </c>
      <c r="N7" s="78"/>
    </row>
    <row r="8" spans="2:14" x14ac:dyDescent="0.25">
      <c r="B8" s="41" t="s">
        <v>160</v>
      </c>
      <c r="C8" s="48">
        <v>446.52479380587033</v>
      </c>
      <c r="D8" s="44">
        <v>887.84270029385561</v>
      </c>
      <c r="E8" s="44">
        <v>812.57954762953364</v>
      </c>
      <c r="F8" s="45">
        <v>428.93402103055951</v>
      </c>
      <c r="G8" s="48">
        <v>465.68107610536146</v>
      </c>
      <c r="H8" s="44">
        <v>465.29806470009402</v>
      </c>
      <c r="I8" s="44">
        <v>1359.678854559575</v>
      </c>
      <c r="J8" s="44">
        <v>811.02677169598837</v>
      </c>
      <c r="K8" s="48">
        <v>671.49121000000002</v>
      </c>
      <c r="L8" s="44">
        <v>784.48242999999991</v>
      </c>
      <c r="M8" s="44">
        <v>2327.52864</v>
      </c>
      <c r="N8" s="78"/>
    </row>
    <row r="9" spans="2:14" x14ac:dyDescent="0.25">
      <c r="B9" s="49" t="s">
        <v>161</v>
      </c>
      <c r="C9" s="50">
        <v>2068.6737763814517</v>
      </c>
      <c r="D9" s="51">
        <v>2384.4810000000002</v>
      </c>
      <c r="E9" s="51">
        <v>2154.415</v>
      </c>
      <c r="F9" s="52">
        <v>2391.913</v>
      </c>
      <c r="G9" s="50">
        <v>3432.7872780486873</v>
      </c>
      <c r="H9" s="51">
        <v>3305.2670533294158</v>
      </c>
      <c r="I9" s="51">
        <v>5090.9774200000011</v>
      </c>
      <c r="J9" s="51">
        <v>5237.9988999999987</v>
      </c>
      <c r="K9" s="50">
        <v>7117.5116200000011</v>
      </c>
      <c r="L9" s="51">
        <v>9569.3927799999983</v>
      </c>
      <c r="M9" s="51">
        <v>11622.119439999999</v>
      </c>
    </row>
    <row r="10" spans="2:14" x14ac:dyDescent="0.25">
      <c r="B10" s="47"/>
      <c r="C10" s="58"/>
      <c r="D10" s="58"/>
      <c r="E10" s="58"/>
      <c r="F10" s="58"/>
      <c r="G10" s="58"/>
      <c r="H10" s="58"/>
      <c r="I10" s="58"/>
      <c r="J10" s="58"/>
      <c r="K10" s="58"/>
    </row>
    <row r="11" spans="2:14" x14ac:dyDescent="0.25">
      <c r="B11" s="47"/>
      <c r="C11" s="18" t="s">
        <v>2</v>
      </c>
      <c r="D11" s="18" t="s">
        <v>3</v>
      </c>
      <c r="E11" s="18" t="s">
        <v>4</v>
      </c>
      <c r="F11" s="42" t="s">
        <v>5</v>
      </c>
      <c r="G11" s="68" t="s">
        <v>2</v>
      </c>
      <c r="H11" s="18" t="s">
        <v>3</v>
      </c>
      <c r="I11" s="18" t="s">
        <v>4</v>
      </c>
      <c r="J11" s="18" t="s">
        <v>5</v>
      </c>
      <c r="K11" s="68" t="s">
        <v>2</v>
      </c>
      <c r="L11" s="18" t="s">
        <v>3</v>
      </c>
      <c r="M11" s="18" t="s">
        <v>155</v>
      </c>
    </row>
    <row r="12" spans="2:14" x14ac:dyDescent="0.25">
      <c r="B12" s="47" t="s">
        <v>162</v>
      </c>
      <c r="C12" s="18">
        <v>2020</v>
      </c>
      <c r="D12" s="18">
        <v>2020</v>
      </c>
      <c r="E12" s="18">
        <v>2020</v>
      </c>
      <c r="F12" s="42">
        <v>2021</v>
      </c>
      <c r="G12" s="68">
        <v>2021</v>
      </c>
      <c r="H12" s="18">
        <v>2021</v>
      </c>
      <c r="I12" s="18">
        <v>2021</v>
      </c>
      <c r="J12" s="18">
        <v>2022</v>
      </c>
      <c r="K12" s="68">
        <v>2022</v>
      </c>
      <c r="L12" s="18">
        <v>2022</v>
      </c>
      <c r="M12" s="18">
        <v>2022</v>
      </c>
    </row>
    <row r="13" spans="2:14" x14ac:dyDescent="0.25">
      <c r="B13" s="63" t="s">
        <v>163</v>
      </c>
      <c r="C13" s="69">
        <v>751.25113999999985</v>
      </c>
      <c r="D13" s="64">
        <v>516.60918899999979</v>
      </c>
      <c r="E13" s="64">
        <v>508.32547999999986</v>
      </c>
      <c r="F13" s="65">
        <v>845.2375199999999</v>
      </c>
      <c r="G13" s="69">
        <v>983.79185000000052</v>
      </c>
      <c r="H13" s="64">
        <v>694.85843999999884</v>
      </c>
      <c r="I13" s="64">
        <v>694.11383000000137</v>
      </c>
      <c r="J13" s="64">
        <v>553.04365000000007</v>
      </c>
      <c r="K13" s="69">
        <v>601.97177999999985</v>
      </c>
      <c r="L13" s="64">
        <v>1383.5985700000001</v>
      </c>
      <c r="M13" s="64">
        <v>579.06136500000264</v>
      </c>
    </row>
    <row r="14" spans="2:14" x14ac:dyDescent="0.25">
      <c r="B14" s="41" t="s">
        <v>158</v>
      </c>
      <c r="C14" s="48">
        <v>0</v>
      </c>
      <c r="D14" s="44">
        <v>16.296700000000001</v>
      </c>
      <c r="E14" s="44">
        <v>5.1049200000000026</v>
      </c>
      <c r="F14" s="45">
        <v>26.957149999999999</v>
      </c>
      <c r="G14" s="48">
        <v>286.6511799999999</v>
      </c>
      <c r="H14" s="44">
        <v>253.51669000000018</v>
      </c>
      <c r="I14" s="44">
        <v>355.43244999999985</v>
      </c>
      <c r="J14" s="44">
        <v>493.64997000000068</v>
      </c>
      <c r="K14" s="48">
        <v>277.26144000000011</v>
      </c>
      <c r="L14" s="44">
        <v>315.44520000000102</v>
      </c>
      <c r="M14" s="44">
        <v>463.87257999999883</v>
      </c>
    </row>
    <row r="15" spans="2:14" x14ac:dyDescent="0.25">
      <c r="B15" s="41" t="s">
        <v>159</v>
      </c>
      <c r="C15" s="48">
        <v>0</v>
      </c>
      <c r="D15" s="44">
        <v>0</v>
      </c>
      <c r="E15" s="44">
        <v>0</v>
      </c>
      <c r="F15" s="45">
        <v>0</v>
      </c>
      <c r="G15" s="48">
        <v>0</v>
      </c>
      <c r="H15" s="44">
        <v>-5.0000000000000001E-3</v>
      </c>
      <c r="I15" s="44">
        <v>0</v>
      </c>
      <c r="J15" s="44">
        <v>74.246340000000004</v>
      </c>
      <c r="K15" s="48">
        <v>445.46973000000105</v>
      </c>
      <c r="L15" s="44">
        <v>450.94943999999799</v>
      </c>
      <c r="M15" s="44">
        <v>863.54641000000129</v>
      </c>
    </row>
    <row r="16" spans="2:14" x14ac:dyDescent="0.25">
      <c r="B16" s="41" t="s">
        <v>160</v>
      </c>
      <c r="C16" s="48">
        <v>-6.71524999999993</v>
      </c>
      <c r="D16" s="44">
        <v>131.99259000000012</v>
      </c>
      <c r="E16" s="44">
        <v>107.10714999999961</v>
      </c>
      <c r="F16" s="45">
        <v>36.346050000000453</v>
      </c>
      <c r="G16" s="48">
        <v>40.051649999999967</v>
      </c>
      <c r="H16" s="44">
        <v>66.462910000000051</v>
      </c>
      <c r="I16" s="44">
        <v>110.69424000000021</v>
      </c>
      <c r="J16" s="44">
        <v>29.524230000000109</v>
      </c>
      <c r="K16" s="48">
        <v>20.678640000000026</v>
      </c>
      <c r="L16" s="44">
        <v>6.7113700000153429</v>
      </c>
      <c r="M16" s="44">
        <v>187.13914000000022</v>
      </c>
    </row>
    <row r="17" spans="2:19" x14ac:dyDescent="0.25">
      <c r="B17" s="66" t="s">
        <v>164</v>
      </c>
      <c r="C17" s="71">
        <v>-30.02832000000031</v>
      </c>
      <c r="D17" s="67">
        <v>-8.0988499999995582</v>
      </c>
      <c r="E17" s="67">
        <v>-29.046273999999833</v>
      </c>
      <c r="F17" s="70">
        <v>-12.783650000000327</v>
      </c>
      <c r="G17" s="71">
        <v>-31.147821000000405</v>
      </c>
      <c r="H17" s="67">
        <v>-28.705727999999031</v>
      </c>
      <c r="I17" s="67">
        <v>-29.811705000001112</v>
      </c>
      <c r="J17" s="67">
        <v>-81.591575000000901</v>
      </c>
      <c r="K17" s="71">
        <v>-23.614490000001943</v>
      </c>
      <c r="L17" s="67">
        <v>-36.196620000000003</v>
      </c>
      <c r="M17" s="67">
        <v>-84.681930000000051</v>
      </c>
    </row>
    <row r="18" spans="2:19" x14ac:dyDescent="0.25">
      <c r="B18" s="47" t="s">
        <v>165</v>
      </c>
      <c r="C18" s="59">
        <v>714.50756999999953</v>
      </c>
      <c r="D18" s="58">
        <v>656.79962900000044</v>
      </c>
      <c r="E18" s="58">
        <v>591.49127599999963</v>
      </c>
      <c r="F18" s="60">
        <v>895.75707</v>
      </c>
      <c r="G18" s="59">
        <v>1279.3468589999998</v>
      </c>
      <c r="H18" s="58">
        <v>986.12731200000007</v>
      </c>
      <c r="I18" s="58">
        <v>1130.4288150000002</v>
      </c>
      <c r="J18" s="58">
        <v>1068.872615</v>
      </c>
      <c r="K18" s="59">
        <v>1321.7670999999991</v>
      </c>
      <c r="L18" s="58">
        <v>2120.5079600000145</v>
      </c>
      <c r="M18" s="58">
        <v>2008.9375650000031</v>
      </c>
    </row>
    <row r="19" spans="2:19" x14ac:dyDescent="0.25">
      <c r="B19" s="47"/>
      <c r="C19" s="58"/>
      <c r="D19" s="58"/>
      <c r="E19" s="58"/>
      <c r="F19" s="58"/>
      <c r="G19" s="58"/>
      <c r="H19" s="58"/>
      <c r="I19" s="58"/>
      <c r="J19" s="58"/>
      <c r="K19" s="58"/>
    </row>
    <row r="20" spans="2:19" x14ac:dyDescent="0.25">
      <c r="B20" s="47"/>
      <c r="C20" s="18" t="s">
        <v>2</v>
      </c>
      <c r="D20" s="18" t="s">
        <v>3</v>
      </c>
      <c r="E20" s="18" t="s">
        <v>4</v>
      </c>
      <c r="F20" s="42" t="s">
        <v>5</v>
      </c>
      <c r="G20" s="68" t="s">
        <v>2</v>
      </c>
      <c r="H20" s="18" t="s">
        <v>3</v>
      </c>
      <c r="I20" s="18" t="s">
        <v>4</v>
      </c>
      <c r="J20" s="18" t="s">
        <v>5</v>
      </c>
      <c r="K20" s="68" t="s">
        <v>2</v>
      </c>
      <c r="L20" s="18" t="s">
        <v>3</v>
      </c>
      <c r="M20" s="18" t="s">
        <v>4</v>
      </c>
      <c r="P20" s="78"/>
      <c r="Q20" s="78"/>
      <c r="R20" s="78"/>
      <c r="S20" s="78"/>
    </row>
    <row r="21" spans="2:19" x14ac:dyDescent="0.25">
      <c r="B21" s="47" t="s">
        <v>257</v>
      </c>
      <c r="C21" s="18">
        <v>2020</v>
      </c>
      <c r="D21" s="18">
        <v>2020</v>
      </c>
      <c r="E21" s="18">
        <v>2020</v>
      </c>
      <c r="F21" s="42">
        <v>2021</v>
      </c>
      <c r="G21" s="68">
        <v>2021</v>
      </c>
      <c r="H21" s="18">
        <v>2021</v>
      </c>
      <c r="I21" s="18">
        <v>2021</v>
      </c>
      <c r="J21" s="18">
        <v>2022</v>
      </c>
      <c r="K21" s="68">
        <v>2022</v>
      </c>
      <c r="L21" s="18">
        <v>2022</v>
      </c>
      <c r="M21" s="18">
        <v>2022</v>
      </c>
    </row>
    <row r="22" spans="2:19" x14ac:dyDescent="0.25">
      <c r="B22" s="63" t="s">
        <v>163</v>
      </c>
      <c r="C22" s="69">
        <v>955.79082999999946</v>
      </c>
      <c r="D22" s="64">
        <v>745.03507999999988</v>
      </c>
      <c r="E22" s="64">
        <v>767.63371000000063</v>
      </c>
      <c r="F22" s="65">
        <v>1091</v>
      </c>
      <c r="G22" s="69">
        <v>1244.5</v>
      </c>
      <c r="H22" s="64">
        <v>977.5</v>
      </c>
      <c r="I22" s="64">
        <v>1044.4000000000001</v>
      </c>
      <c r="J22" s="64">
        <v>944.4</v>
      </c>
      <c r="K22" s="69">
        <v>1014.12657</v>
      </c>
      <c r="L22" s="64">
        <v>2167.9462599999983</v>
      </c>
      <c r="M22" s="64">
        <v>1421.7164250000026</v>
      </c>
    </row>
    <row r="23" spans="2:19" x14ac:dyDescent="0.25">
      <c r="B23" s="41" t="s">
        <v>158</v>
      </c>
      <c r="C23" s="48">
        <v>0</v>
      </c>
      <c r="D23" s="44">
        <v>16.507490000000008</v>
      </c>
      <c r="E23" s="44">
        <v>5.4362999999999664</v>
      </c>
      <c r="F23" s="45">
        <v>29</v>
      </c>
      <c r="G23" s="48">
        <v>290.5</v>
      </c>
      <c r="H23" s="44">
        <v>259.5</v>
      </c>
      <c r="I23" s="44">
        <v>366</v>
      </c>
      <c r="J23" s="44">
        <v>505</v>
      </c>
      <c r="K23" s="48">
        <v>289.11442999999991</v>
      </c>
      <c r="L23" s="44">
        <v>329.80699000000055</v>
      </c>
      <c r="M23" s="44">
        <v>479.06190999999922</v>
      </c>
    </row>
    <row r="24" spans="2:19" x14ac:dyDescent="0.25">
      <c r="B24" s="41" t="s">
        <v>159</v>
      </c>
      <c r="C24" s="48">
        <v>0</v>
      </c>
      <c r="D24" s="44">
        <v>0</v>
      </c>
      <c r="E24" s="44">
        <v>0</v>
      </c>
      <c r="F24" s="45">
        <v>0</v>
      </c>
      <c r="G24" s="48">
        <v>0</v>
      </c>
      <c r="H24" s="44">
        <v>0</v>
      </c>
      <c r="I24" s="44">
        <v>0</v>
      </c>
      <c r="J24" s="44">
        <v>74</v>
      </c>
      <c r="K24" s="48">
        <v>517.33865999999978</v>
      </c>
      <c r="L24" s="44">
        <v>527.77828999999963</v>
      </c>
      <c r="M24" s="44">
        <v>927.56741000000034</v>
      </c>
    </row>
    <row r="25" spans="2:19" x14ac:dyDescent="0.25">
      <c r="B25" s="41" t="s">
        <v>160</v>
      </c>
      <c r="C25" s="48">
        <v>59.412289999999999</v>
      </c>
      <c r="D25" s="44">
        <v>197.13391000000013</v>
      </c>
      <c r="E25" s="44">
        <v>144.40861999999976</v>
      </c>
      <c r="F25" s="45">
        <v>82</v>
      </c>
      <c r="G25" s="48">
        <v>67.5</v>
      </c>
      <c r="H25" s="44">
        <v>88.5</v>
      </c>
      <c r="I25" s="44">
        <v>160</v>
      </c>
      <c r="J25" s="44">
        <v>83</v>
      </c>
      <c r="K25" s="48">
        <v>66.984190000000027</v>
      </c>
      <c r="L25" s="44">
        <v>66.291609999999906</v>
      </c>
      <c r="M25" s="44">
        <v>259.99992999999989</v>
      </c>
    </row>
    <row r="26" spans="2:19" x14ac:dyDescent="0.25">
      <c r="B26" s="66" t="s">
        <v>164</v>
      </c>
      <c r="C26" s="71">
        <v>-29.60244000000003</v>
      </c>
      <c r="D26" s="67">
        <v>-7.6764799999999669</v>
      </c>
      <c r="E26" s="67">
        <v>-28.163649999999908</v>
      </c>
      <c r="F26" s="70">
        <v>-12</v>
      </c>
      <c r="G26" s="71">
        <v>-29.5</v>
      </c>
      <c r="H26" s="67">
        <v>-26.4</v>
      </c>
      <c r="I26" s="67">
        <v>-28.6</v>
      </c>
      <c r="J26" s="67">
        <v>-79.599999999999994</v>
      </c>
      <c r="K26" s="71">
        <v>-20.469449999999981</v>
      </c>
      <c r="L26" s="67">
        <v>-35.778800000000061</v>
      </c>
      <c r="M26" s="67">
        <v>-82.987490000000008</v>
      </c>
    </row>
    <row r="27" spans="2:19" x14ac:dyDescent="0.25">
      <c r="B27" s="47" t="s">
        <v>165</v>
      </c>
      <c r="C27" s="59">
        <v>985.60067999999944</v>
      </c>
      <c r="D27" s="58">
        <v>951</v>
      </c>
      <c r="E27" s="58">
        <v>889.31498000000033</v>
      </c>
      <c r="F27" s="60">
        <v>1190</v>
      </c>
      <c r="G27" s="59">
        <v>1573</v>
      </c>
      <c r="H27" s="58">
        <v>1299.0999999999999</v>
      </c>
      <c r="I27" s="58">
        <v>1541.8000000000002</v>
      </c>
      <c r="J27" s="58">
        <v>1526.8000000000002</v>
      </c>
      <c r="K27" s="59">
        <v>1867.0944</v>
      </c>
      <c r="L27" s="58">
        <v>3056.0443499999983</v>
      </c>
      <c r="M27" s="58">
        <v>3005.3581850000023</v>
      </c>
    </row>
    <row r="28" spans="2:19" x14ac:dyDescent="0.25">
      <c r="B28" s="47"/>
      <c r="C28" s="58"/>
      <c r="D28" s="58"/>
      <c r="E28" s="58"/>
      <c r="F28" s="58"/>
      <c r="G28" s="58"/>
      <c r="H28" s="58"/>
      <c r="I28" s="58"/>
      <c r="J28" s="58"/>
      <c r="K28" s="58"/>
    </row>
    <row r="29" spans="2:19" x14ac:dyDescent="0.25">
      <c r="B29" s="41"/>
      <c r="C29" s="72"/>
      <c r="D29" s="72"/>
      <c r="E29" s="72"/>
      <c r="F29" s="72"/>
      <c r="G29" s="72"/>
      <c r="H29" s="72"/>
      <c r="I29" s="72"/>
      <c r="J29" s="72"/>
      <c r="K29" s="46"/>
    </row>
    <row r="30" spans="2:19" x14ac:dyDescent="0.25">
      <c r="B30" s="41"/>
      <c r="C30" s="18" t="s">
        <v>2</v>
      </c>
      <c r="D30" s="18" t="s">
        <v>3</v>
      </c>
      <c r="E30" s="18" t="s">
        <v>4</v>
      </c>
      <c r="F30" s="42" t="s">
        <v>5</v>
      </c>
      <c r="G30" s="18" t="s">
        <v>2</v>
      </c>
      <c r="H30" s="18" t="s">
        <v>3</v>
      </c>
      <c r="I30" s="18" t="s">
        <v>4</v>
      </c>
      <c r="J30" s="42" t="s">
        <v>5</v>
      </c>
      <c r="K30" s="18" t="s">
        <v>2</v>
      </c>
      <c r="L30" s="18" t="s">
        <v>3</v>
      </c>
      <c r="M30" s="18" t="s">
        <v>4</v>
      </c>
    </row>
    <row r="31" spans="2:19" x14ac:dyDescent="0.25">
      <c r="B31" s="53" t="s">
        <v>166</v>
      </c>
      <c r="C31" s="19">
        <v>2020</v>
      </c>
      <c r="D31" s="19">
        <v>2020</v>
      </c>
      <c r="E31" s="19">
        <v>2020</v>
      </c>
      <c r="F31" s="43">
        <v>2021</v>
      </c>
      <c r="G31" s="19">
        <v>2021</v>
      </c>
      <c r="H31" s="19">
        <v>2021</v>
      </c>
      <c r="I31" s="19">
        <v>2021</v>
      </c>
      <c r="J31" s="43">
        <v>2022</v>
      </c>
      <c r="K31" s="19">
        <v>2022</v>
      </c>
      <c r="L31" s="19">
        <v>2022</v>
      </c>
      <c r="M31" s="19">
        <v>2022</v>
      </c>
    </row>
    <row r="32" spans="2:19" x14ac:dyDescent="0.25">
      <c r="B32" s="41" t="s">
        <v>163</v>
      </c>
      <c r="C32" s="172">
        <v>0.70501470047053028</v>
      </c>
      <c r="D32" s="54">
        <v>0.60512384101269978</v>
      </c>
      <c r="E32" s="54">
        <v>0.20775136400542427</v>
      </c>
      <c r="F32" s="55">
        <v>0.85061312383621157</v>
      </c>
      <c r="G32" s="54">
        <v>9.6992687536897382E-2</v>
      </c>
      <c r="H32" s="54">
        <v>-8.8530278539253215E-2</v>
      </c>
      <c r="I32" s="54">
        <v>0.17229006619793696</v>
      </c>
      <c r="J32" s="55">
        <v>-0.35105514259953496</v>
      </c>
      <c r="K32" s="54">
        <v>-0.21220719269711918</v>
      </c>
      <c r="L32" s="54">
        <v>0.56757914420169997</v>
      </c>
      <c r="M32" s="54">
        <v>-5.9513912671279479E-2</v>
      </c>
    </row>
    <row r="33" spans="2:13" x14ac:dyDescent="0.25">
      <c r="B33" s="41" t="s">
        <v>158</v>
      </c>
      <c r="C33" s="130"/>
      <c r="D33" s="54"/>
      <c r="E33" s="54"/>
      <c r="F33" s="55"/>
      <c r="G33" s="54"/>
      <c r="H33" s="54"/>
      <c r="I33" s="54">
        <v>0.28991064758983809</v>
      </c>
      <c r="J33" s="55">
        <v>0.23363552315311309</v>
      </c>
      <c r="K33" s="54">
        <v>0.20051264611533015</v>
      </c>
      <c r="L33" s="54">
        <v>7.6816330630630869E-2</v>
      </c>
      <c r="M33" s="54">
        <v>-0.14237741232918522</v>
      </c>
    </row>
    <row r="34" spans="2:13" x14ac:dyDescent="0.25">
      <c r="B34" s="41" t="s">
        <v>159</v>
      </c>
      <c r="C34" s="130"/>
      <c r="D34" s="54"/>
      <c r="E34" s="54"/>
      <c r="F34" s="55"/>
      <c r="G34" s="54"/>
      <c r="H34" s="54"/>
      <c r="I34" s="54"/>
      <c r="J34" s="55"/>
      <c r="K34" s="54"/>
      <c r="L34" s="54"/>
      <c r="M34" s="54"/>
    </row>
    <row r="35" spans="2:13" x14ac:dyDescent="0.25">
      <c r="B35" s="41" t="s">
        <v>160</v>
      </c>
      <c r="C35" s="130">
        <v>-0.11967725043283595</v>
      </c>
      <c r="D35" s="54">
        <v>1.2306012590996827</v>
      </c>
      <c r="E35" s="54">
        <v>0.32161818339751225</v>
      </c>
      <c r="F35" s="55">
        <v>0.1004128255299348</v>
      </c>
      <c r="G35" s="54">
        <v>0.14021847464193282</v>
      </c>
      <c r="H35" s="54">
        <v>-0.48961102226724307</v>
      </c>
      <c r="I35" s="54">
        <v>0.6038128647436265</v>
      </c>
      <c r="J35" s="55">
        <v>0.52004244506548747</v>
      </c>
      <c r="K35" s="54">
        <v>-0.2228218326545649</v>
      </c>
      <c r="L35" s="54">
        <v>-0.14990742365071774</v>
      </c>
      <c r="M35" s="54">
        <v>0.16272139582670908</v>
      </c>
    </row>
    <row r="36" spans="2:13" x14ac:dyDescent="0.25">
      <c r="B36" s="49" t="s">
        <v>167</v>
      </c>
      <c r="C36" s="173">
        <v>0.34436952914542029</v>
      </c>
      <c r="D36" s="56">
        <v>0.83188133129724662</v>
      </c>
      <c r="E36" s="56">
        <v>0.25838071079806957</v>
      </c>
      <c r="F36" s="57">
        <v>0.6106783539597691</v>
      </c>
      <c r="G36" s="56">
        <v>0.10967528541931082</v>
      </c>
      <c r="H36" s="56">
        <v>-0.23824470386087615</v>
      </c>
      <c r="I36" s="56">
        <v>0.34080250429085246</v>
      </c>
      <c r="J36" s="57">
        <v>-0.17770369361357818</v>
      </c>
      <c r="K36" s="56">
        <v>-0.12363941869869745</v>
      </c>
      <c r="L36" s="56">
        <v>0.35458365296674388</v>
      </c>
      <c r="M36" s="56">
        <v>-2.9426260480455935E-2</v>
      </c>
    </row>
    <row r="37" spans="2:13" x14ac:dyDescent="0.25">
      <c r="B37" s="47"/>
      <c r="C37" s="44"/>
      <c r="D37" s="44"/>
      <c r="E37" s="44"/>
      <c r="F37" s="45"/>
      <c r="G37" s="44"/>
      <c r="H37" s="44"/>
      <c r="I37" s="44"/>
      <c r="J37" s="45"/>
      <c r="K37" s="46"/>
    </row>
    <row r="38" spans="2:13" x14ac:dyDescent="0.25">
      <c r="B38" s="47"/>
      <c r="C38" s="18" t="s">
        <v>2</v>
      </c>
      <c r="D38" s="18" t="s">
        <v>3</v>
      </c>
      <c r="E38" s="18" t="s">
        <v>4</v>
      </c>
      <c r="F38" s="42" t="s">
        <v>5</v>
      </c>
      <c r="G38" s="18" t="s">
        <v>2</v>
      </c>
      <c r="H38" s="18" t="s">
        <v>3</v>
      </c>
      <c r="I38" s="18" t="s">
        <v>4</v>
      </c>
      <c r="J38" s="42" t="s">
        <v>5</v>
      </c>
      <c r="K38" s="18" t="s">
        <v>2</v>
      </c>
      <c r="L38" s="18" t="s">
        <v>3</v>
      </c>
      <c r="M38" s="18" t="s">
        <v>4</v>
      </c>
    </row>
    <row r="39" spans="2:13" x14ac:dyDescent="0.25">
      <c r="B39" s="53" t="s">
        <v>168</v>
      </c>
      <c r="C39" s="19">
        <v>2020</v>
      </c>
      <c r="D39" s="19">
        <v>2020</v>
      </c>
      <c r="E39" s="19">
        <v>2020</v>
      </c>
      <c r="F39" s="43">
        <v>2021</v>
      </c>
      <c r="G39" s="19">
        <v>2021</v>
      </c>
      <c r="H39" s="19">
        <v>2021</v>
      </c>
      <c r="I39" s="19">
        <v>2021</v>
      </c>
      <c r="J39" s="43">
        <v>2022</v>
      </c>
      <c r="K39" s="19">
        <v>2022</v>
      </c>
      <c r="L39" s="19">
        <v>2022</v>
      </c>
      <c r="M39" s="19">
        <v>2022</v>
      </c>
    </row>
    <row r="40" spans="2:13" x14ac:dyDescent="0.25">
      <c r="B40" s="41" t="s">
        <v>163</v>
      </c>
      <c r="C40" s="172">
        <v>0.25226531837339761</v>
      </c>
      <c r="D40" s="54">
        <v>0.47188035686456931</v>
      </c>
      <c r="E40" s="54">
        <v>0.29686738062216267</v>
      </c>
      <c r="F40" s="55">
        <v>0.61377027631332104</v>
      </c>
      <c r="G40" s="54">
        <v>0.11061481115354233</v>
      </c>
      <c r="H40" s="54">
        <v>2.3998329264548257E-2</v>
      </c>
      <c r="I40" s="54">
        <v>0.11527479194862611</v>
      </c>
      <c r="J40" s="55">
        <v>-0.24063300532445275</v>
      </c>
      <c r="K40" s="54">
        <v>-0.2306256212850617</v>
      </c>
      <c r="L40" s="93">
        <v>0.38646616019101288</v>
      </c>
      <c r="M40" s="93">
        <v>-5.4836614184214816E-2</v>
      </c>
    </row>
    <row r="41" spans="2:13" x14ac:dyDescent="0.25">
      <c r="B41" s="41" t="s">
        <v>158</v>
      </c>
      <c r="C41" s="130"/>
      <c r="D41" s="54">
        <v>0.9793766054020252</v>
      </c>
      <c r="E41" s="54">
        <v>1.3692890831043218</v>
      </c>
      <c r="F41" s="55">
        <v>0.47196675013189537</v>
      </c>
      <c r="G41" s="54">
        <v>0.31306100005692583</v>
      </c>
      <c r="H41" s="54">
        <v>0.30877882114148547</v>
      </c>
      <c r="I41" s="54">
        <v>0.34702972172469226</v>
      </c>
      <c r="J41" s="55">
        <v>0.39557300635352144</v>
      </c>
      <c r="K41" s="54">
        <v>0.10581551924887322</v>
      </c>
      <c r="L41" s="54">
        <v>4.9256570053549886E-2</v>
      </c>
      <c r="M41" s="54">
        <v>-0.15306125403960413</v>
      </c>
    </row>
    <row r="42" spans="2:13" x14ac:dyDescent="0.25">
      <c r="B42" s="41" t="s">
        <v>159</v>
      </c>
      <c r="C42" s="130"/>
      <c r="D42" s="54"/>
      <c r="E42" s="54"/>
      <c r="F42" s="55"/>
      <c r="G42" s="54"/>
      <c r="H42" s="54"/>
      <c r="I42" s="54"/>
      <c r="J42" s="55">
        <v>0.17538860827203973</v>
      </c>
      <c r="K42" s="54">
        <v>5.7386443571673329E-2</v>
      </c>
      <c r="L42" s="54">
        <v>8.5485290910776168E-2</v>
      </c>
      <c r="M42" s="54">
        <v>-5.0050784105051704E-2</v>
      </c>
    </row>
    <row r="43" spans="2:13" x14ac:dyDescent="0.25">
      <c r="B43" s="41" t="s">
        <v>160</v>
      </c>
      <c r="C43" s="130">
        <v>-0.11967725043283595</v>
      </c>
      <c r="D43" s="54">
        <v>1.0974997271595859</v>
      </c>
      <c r="E43" s="54">
        <v>0.29608498452315057</v>
      </c>
      <c r="F43" s="55">
        <v>7.2626516146259812E-2</v>
      </c>
      <c r="G43" s="54">
        <v>0.14062016953013257</v>
      </c>
      <c r="H43" s="54">
        <v>-0.47826811080905862</v>
      </c>
      <c r="I43" s="54">
        <v>0.60586842413512021</v>
      </c>
      <c r="J43" s="55">
        <v>0.39733376832090994</v>
      </c>
      <c r="K43" s="54">
        <v>-0.12336889844457199</v>
      </c>
      <c r="L43" s="54">
        <v>-2.094727925918427E-2</v>
      </c>
      <c r="M43" s="54">
        <v>0.16420245435804603</v>
      </c>
    </row>
    <row r="44" spans="2:13" x14ac:dyDescent="0.25">
      <c r="B44" s="49" t="s">
        <v>169</v>
      </c>
      <c r="C44" s="173">
        <v>0.14761009764570865</v>
      </c>
      <c r="D44" s="56">
        <v>0.66525284207678337</v>
      </c>
      <c r="E44" s="56">
        <v>0.31627993382531527</v>
      </c>
      <c r="F44" s="57">
        <v>0.47498369645705618</v>
      </c>
      <c r="G44" s="56">
        <v>0.15241005141400543</v>
      </c>
      <c r="H44" s="56">
        <v>-3.2171525956541047E-2</v>
      </c>
      <c r="I44" s="56">
        <v>0.28771936457824099</v>
      </c>
      <c r="J44" s="57">
        <v>6.9674632020849669E-2</v>
      </c>
      <c r="K44" s="56">
        <v>-6.449403998964276E-2</v>
      </c>
      <c r="L44" s="94">
        <v>0.18398846836279359</v>
      </c>
      <c r="M44" s="94">
        <v>-3.1962886815614655E-2</v>
      </c>
    </row>
    <row r="47" spans="2:13" x14ac:dyDescent="0.25">
      <c r="B47" s="159" t="s">
        <v>170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</row>
    <row r="48" spans="2:13" x14ac:dyDescent="0.25">
      <c r="B48" s="47"/>
    </row>
    <row r="49" spans="2:13" x14ac:dyDescent="0.25">
      <c r="C49" s="18" t="s">
        <v>2</v>
      </c>
      <c r="D49" s="18" t="s">
        <v>3</v>
      </c>
      <c r="E49" s="18" t="s">
        <v>4</v>
      </c>
      <c r="F49" s="42" t="s">
        <v>5</v>
      </c>
      <c r="G49" s="18" t="s">
        <v>2</v>
      </c>
      <c r="H49" s="18" t="s">
        <v>3</v>
      </c>
      <c r="I49" s="18" t="s">
        <v>4</v>
      </c>
      <c r="J49" s="42" t="s">
        <v>5</v>
      </c>
      <c r="K49" s="18" t="s">
        <v>2</v>
      </c>
      <c r="L49" s="18" t="s">
        <v>3</v>
      </c>
      <c r="M49" s="18" t="s">
        <v>4</v>
      </c>
    </row>
    <row r="50" spans="2:13" x14ac:dyDescent="0.25">
      <c r="B50" s="53" t="s">
        <v>171</v>
      </c>
      <c r="C50" s="19">
        <v>2020</v>
      </c>
      <c r="D50" s="19">
        <v>2020</v>
      </c>
      <c r="E50" s="19">
        <v>2020</v>
      </c>
      <c r="F50" s="43">
        <v>2021</v>
      </c>
      <c r="G50" s="19">
        <v>2021</v>
      </c>
      <c r="H50" s="19">
        <v>2021</v>
      </c>
      <c r="I50" s="19">
        <v>2021</v>
      </c>
      <c r="J50" s="43">
        <v>2022</v>
      </c>
      <c r="K50" s="19">
        <v>2022</v>
      </c>
      <c r="L50" s="19">
        <v>2022</v>
      </c>
      <c r="M50" s="19">
        <v>2022</v>
      </c>
    </row>
    <row r="51" spans="2:13" x14ac:dyDescent="0.25">
      <c r="B51" s="41" t="s">
        <v>172</v>
      </c>
      <c r="C51" s="48">
        <v>1086.1567452781539</v>
      </c>
      <c r="D51" s="44">
        <v>982.13543420067344</v>
      </c>
      <c r="E51" s="44">
        <v>847.97393910303072</v>
      </c>
      <c r="F51" s="45">
        <v>1540.2402502469645</v>
      </c>
      <c r="G51" s="48">
        <v>1536.8451324041314</v>
      </c>
      <c r="H51" s="44">
        <v>1442.5805740316516</v>
      </c>
      <c r="I51" s="44">
        <v>1390.4806854404258</v>
      </c>
      <c r="J51" s="45">
        <v>1490.2063483040115</v>
      </c>
      <c r="K51" s="44">
        <v>1665.3564099999996</v>
      </c>
      <c r="L51" s="64">
        <v>2951.348</v>
      </c>
      <c r="M51" s="64">
        <v>2285.9797799999997</v>
      </c>
    </row>
    <row r="52" spans="2:13" x14ac:dyDescent="0.25">
      <c r="B52" s="41" t="s">
        <v>173</v>
      </c>
      <c r="C52" s="48">
        <v>419.03776729742754</v>
      </c>
      <c r="D52" s="44">
        <v>352.33994227777907</v>
      </c>
      <c r="E52" s="44">
        <v>289.32965046262598</v>
      </c>
      <c r="F52" s="45">
        <v>225.44297241818617</v>
      </c>
      <c r="G52" s="48">
        <v>375.45275926902804</v>
      </c>
      <c r="H52" s="44">
        <v>199.96339459767009</v>
      </c>
      <c r="I52" s="44">
        <v>465.07664999999997</v>
      </c>
      <c r="J52" s="45">
        <v>243.53712999999996</v>
      </c>
      <c r="K52" s="44">
        <v>148.37437999999997</v>
      </c>
      <c r="L52" s="44">
        <v>457.65350999999998</v>
      </c>
      <c r="M52" s="44">
        <v>281.40257999999989</v>
      </c>
    </row>
    <row r="53" spans="2:13" x14ac:dyDescent="0.25">
      <c r="B53" s="66" t="s">
        <v>174</v>
      </c>
      <c r="C53" s="71">
        <v>116.95447</v>
      </c>
      <c r="D53" s="67">
        <v>128.19863000000001</v>
      </c>
      <c r="E53" s="67">
        <v>145.45000999999999</v>
      </c>
      <c r="F53" s="70">
        <v>105.35973</v>
      </c>
      <c r="G53" s="71">
        <v>326.61515000000003</v>
      </c>
      <c r="H53" s="67">
        <v>333.05477000000002</v>
      </c>
      <c r="I53" s="67">
        <v>331.12464999999997</v>
      </c>
      <c r="J53" s="70">
        <v>363.20911000000007</v>
      </c>
      <c r="K53" s="67">
        <v>480.18343000000004</v>
      </c>
      <c r="L53" s="67">
        <v>688.1861100000001</v>
      </c>
      <c r="M53" s="67">
        <v>1007.6566199999999</v>
      </c>
    </row>
    <row r="54" spans="2:13" x14ac:dyDescent="0.25">
      <c r="B54" s="47" t="s">
        <v>175</v>
      </c>
      <c r="C54" s="59">
        <v>1622.1489825755814</v>
      </c>
      <c r="D54" s="58">
        <v>1462.6740064784526</v>
      </c>
      <c r="E54" s="58">
        <v>1282.7535995656567</v>
      </c>
      <c r="F54" s="60">
        <v>1871.0429526651506</v>
      </c>
      <c r="G54" s="59">
        <v>2238.9130416731596</v>
      </c>
      <c r="H54" s="58">
        <v>1975.5987386293216</v>
      </c>
      <c r="I54" s="58">
        <v>2186.6819854404257</v>
      </c>
      <c r="J54" s="60">
        <v>2096.9525883040114</v>
      </c>
      <c r="K54" s="58">
        <v>2293.9142199999997</v>
      </c>
      <c r="L54" s="58">
        <v>4097.1876199999997</v>
      </c>
      <c r="M54" s="58">
        <v>3575.0389799999994</v>
      </c>
    </row>
    <row r="56" spans="2:13" x14ac:dyDescent="0.25">
      <c r="C56" s="18" t="s">
        <v>2</v>
      </c>
      <c r="D56" s="18" t="s">
        <v>3</v>
      </c>
      <c r="E56" s="18" t="s">
        <v>4</v>
      </c>
      <c r="F56" s="42" t="s">
        <v>5</v>
      </c>
      <c r="G56" s="18" t="s">
        <v>2</v>
      </c>
      <c r="H56" s="18" t="s">
        <v>3</v>
      </c>
      <c r="I56" s="18" t="s">
        <v>4</v>
      </c>
      <c r="J56" s="42" t="s">
        <v>5</v>
      </c>
      <c r="K56" s="18" t="s">
        <v>2</v>
      </c>
      <c r="L56" s="18" t="s">
        <v>3</v>
      </c>
      <c r="M56" s="18" t="s">
        <v>4</v>
      </c>
    </row>
    <row r="57" spans="2:13" x14ac:dyDescent="0.25">
      <c r="B57" s="53" t="s">
        <v>176</v>
      </c>
      <c r="C57" s="19">
        <v>2020</v>
      </c>
      <c r="D57" s="19">
        <v>2020</v>
      </c>
      <c r="E57" s="19">
        <v>2020</v>
      </c>
      <c r="F57" s="43">
        <v>2021</v>
      </c>
      <c r="G57" s="19">
        <v>2021</v>
      </c>
      <c r="H57" s="19">
        <v>2021</v>
      </c>
      <c r="I57" s="19">
        <v>2021</v>
      </c>
      <c r="J57" s="43">
        <v>2022</v>
      </c>
      <c r="K57" s="19">
        <v>2022</v>
      </c>
      <c r="L57" s="18">
        <v>2022</v>
      </c>
      <c r="M57" s="18">
        <v>2022</v>
      </c>
    </row>
    <row r="58" spans="2:13" ht="24.75" x14ac:dyDescent="0.25">
      <c r="B58" s="61" t="s">
        <v>177</v>
      </c>
      <c r="C58" s="48">
        <v>733.4</v>
      </c>
      <c r="D58" s="44">
        <v>487.84105185129238</v>
      </c>
      <c r="E58" s="44">
        <v>272.543646267653</v>
      </c>
      <c r="F58" s="45">
        <v>838.26659397306366</v>
      </c>
      <c r="G58" s="48">
        <v>627.442904872751</v>
      </c>
      <c r="H58" s="44">
        <v>469.26947357710787</v>
      </c>
      <c r="I58" s="44">
        <v>202.58547687608763</v>
      </c>
      <c r="J58" s="45">
        <v>258.13485516666657</v>
      </c>
      <c r="K58" s="44">
        <v>363.56289999999996</v>
      </c>
      <c r="L58" s="64">
        <v>1525.75658</v>
      </c>
      <c r="M58" s="64">
        <v>460.17632999999995</v>
      </c>
    </row>
    <row r="59" spans="2:13" x14ac:dyDescent="0.25">
      <c r="B59" s="41" t="s">
        <v>178</v>
      </c>
      <c r="C59" s="48">
        <v>771.601377912163</v>
      </c>
      <c r="D59" s="44">
        <v>846.62482669398298</v>
      </c>
      <c r="E59" s="44">
        <v>864.76944123118142</v>
      </c>
      <c r="F59" s="45">
        <v>927.41662869208687</v>
      </c>
      <c r="G59" s="48">
        <v>1284.8549868004084</v>
      </c>
      <c r="H59" s="44">
        <v>1173.2744950522138</v>
      </c>
      <c r="I59" s="44">
        <v>1652.9718585643382</v>
      </c>
      <c r="J59" s="45">
        <v>1475.6086231373449</v>
      </c>
      <c r="K59" s="44">
        <v>1450.1678900000002</v>
      </c>
      <c r="L59" s="44">
        <v>1883.2448399999989</v>
      </c>
      <c r="M59" s="44">
        <v>2107.4483900000005</v>
      </c>
    </row>
    <row r="60" spans="2:13" x14ac:dyDescent="0.25">
      <c r="B60" s="41" t="s">
        <v>174</v>
      </c>
      <c r="C60" s="48">
        <v>116.95447</v>
      </c>
      <c r="D60" s="44">
        <v>128.19863000000001</v>
      </c>
      <c r="E60" s="44">
        <v>145.45000999999999</v>
      </c>
      <c r="F60" s="45">
        <v>105.35973</v>
      </c>
      <c r="G60" s="48">
        <v>326.61515000000003</v>
      </c>
      <c r="H60" s="44">
        <v>333.05477000000002</v>
      </c>
      <c r="I60" s="44">
        <v>331.12464999999997</v>
      </c>
      <c r="J60" s="45">
        <v>363.20911000000007</v>
      </c>
      <c r="K60" s="44">
        <v>480.18343000000004</v>
      </c>
      <c r="L60" s="44">
        <v>688.1861100000001</v>
      </c>
      <c r="M60" s="44">
        <v>1007.6566199999999</v>
      </c>
    </row>
    <row r="61" spans="2:13" x14ac:dyDescent="0.25">
      <c r="B61" s="49" t="s">
        <v>175</v>
      </c>
      <c r="C61" s="50">
        <v>1621.9558479121629</v>
      </c>
      <c r="D61" s="51">
        <v>1462.6645085452753</v>
      </c>
      <c r="E61" s="51">
        <v>1282.7630974988344</v>
      </c>
      <c r="F61" s="52">
        <v>1871.0429526651503</v>
      </c>
      <c r="G61" s="50">
        <v>2238.9130416731596</v>
      </c>
      <c r="H61" s="51">
        <v>1975.5987386293216</v>
      </c>
      <c r="I61" s="51">
        <v>2186.6819854404257</v>
      </c>
      <c r="J61" s="52">
        <v>2096.9525883040114</v>
      </c>
      <c r="K61" s="51">
        <v>2293.9142200000001</v>
      </c>
      <c r="L61" s="51">
        <v>4097.1875299999992</v>
      </c>
      <c r="M61" s="51">
        <v>3575.28134</v>
      </c>
    </row>
    <row r="62" spans="2:13" x14ac:dyDescent="0.25">
      <c r="B62" s="4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2:13" x14ac:dyDescent="0.25">
      <c r="C63" s="18" t="s">
        <v>2</v>
      </c>
      <c r="D63" s="18" t="s">
        <v>3</v>
      </c>
      <c r="E63" s="18" t="s">
        <v>4</v>
      </c>
      <c r="F63" s="42" t="s">
        <v>5</v>
      </c>
      <c r="G63" s="18" t="s">
        <v>2</v>
      </c>
      <c r="H63" s="18" t="s">
        <v>3</v>
      </c>
      <c r="I63" s="18" t="s">
        <v>4</v>
      </c>
      <c r="J63" s="42" t="s">
        <v>5</v>
      </c>
      <c r="K63" s="18" t="s">
        <v>2</v>
      </c>
      <c r="L63" s="18" t="s">
        <v>3</v>
      </c>
      <c r="M63" s="18" t="s">
        <v>4</v>
      </c>
    </row>
    <row r="64" spans="2:13" x14ac:dyDescent="0.25">
      <c r="B64" s="53" t="s">
        <v>179</v>
      </c>
      <c r="C64" s="19">
        <v>2020</v>
      </c>
      <c r="D64" s="19">
        <v>2020</v>
      </c>
      <c r="E64" s="19">
        <v>2020</v>
      </c>
      <c r="F64" s="43">
        <v>2021</v>
      </c>
      <c r="G64" s="19">
        <v>2021</v>
      </c>
      <c r="H64" s="19">
        <v>2021</v>
      </c>
      <c r="I64" s="19">
        <v>2021</v>
      </c>
      <c r="J64" s="43">
        <v>2022</v>
      </c>
      <c r="K64" s="19">
        <v>2022</v>
      </c>
      <c r="L64" s="18">
        <v>2022</v>
      </c>
      <c r="M64" s="18">
        <v>2022</v>
      </c>
    </row>
    <row r="65" spans="2:13" x14ac:dyDescent="0.25">
      <c r="B65" s="61" t="s">
        <v>180</v>
      </c>
      <c r="C65" s="48">
        <v>1194.2849117889191</v>
      </c>
      <c r="D65" s="44">
        <v>961.28059775789006</v>
      </c>
      <c r="E65" s="44">
        <v>801.98696077423915</v>
      </c>
      <c r="F65" s="45">
        <v>829.32394121197694</v>
      </c>
      <c r="G65" s="48">
        <v>1645.45658689879</v>
      </c>
      <c r="H65" s="44">
        <v>1112.73378254266</v>
      </c>
      <c r="I65" s="44">
        <v>1547.0612954404301</v>
      </c>
      <c r="J65" s="45">
        <v>1226.9563583040101</v>
      </c>
      <c r="K65" s="44">
        <v>1411.5078599999999</v>
      </c>
      <c r="L65" s="64">
        <v>2696.3903600000003</v>
      </c>
      <c r="M65" s="64">
        <v>2433.1117899999995</v>
      </c>
    </row>
    <row r="66" spans="2:13" x14ac:dyDescent="0.25">
      <c r="B66" s="41" t="s">
        <v>181</v>
      </c>
      <c r="C66" s="48">
        <v>427.86407078666224</v>
      </c>
      <c r="D66" s="44">
        <v>501.3934087205626</v>
      </c>
      <c r="E66" s="44">
        <v>480.76663879141756</v>
      </c>
      <c r="F66" s="45">
        <v>1041.7190114531736</v>
      </c>
      <c r="G66" s="48">
        <v>593.40839477437419</v>
      </c>
      <c r="H66" s="44">
        <v>862.86563522562585</v>
      </c>
      <c r="I66" s="44">
        <v>639.62053000000026</v>
      </c>
      <c r="J66" s="45">
        <v>869.99111999999991</v>
      </c>
      <c r="K66" s="44">
        <v>882.40621999999996</v>
      </c>
      <c r="L66" s="44">
        <v>1400.7973100000002</v>
      </c>
      <c r="M66" s="44">
        <v>1142.1695500000001</v>
      </c>
    </row>
    <row r="67" spans="2:13" x14ac:dyDescent="0.25">
      <c r="B67" s="49" t="s">
        <v>175</v>
      </c>
      <c r="C67" s="50">
        <v>1622.1489825755814</v>
      </c>
      <c r="D67" s="51">
        <v>1462.6740064784526</v>
      </c>
      <c r="E67" s="51">
        <v>1282.7535995656567</v>
      </c>
      <c r="F67" s="52">
        <v>1871.0429526651506</v>
      </c>
      <c r="G67" s="50">
        <v>2238.864981673164</v>
      </c>
      <c r="H67" s="51">
        <v>1975.599417768286</v>
      </c>
      <c r="I67" s="51">
        <v>2186.6818254404302</v>
      </c>
      <c r="J67" s="52">
        <v>2096.94747830401</v>
      </c>
      <c r="K67" s="51">
        <v>2293.91408</v>
      </c>
      <c r="L67" s="51">
        <v>4097.1876700000003</v>
      </c>
      <c r="M67" s="51">
        <v>3575.2813399999995</v>
      </c>
    </row>
    <row r="69" spans="2:13" x14ac:dyDescent="0.25">
      <c r="B69" s="159" t="s">
        <v>182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</row>
    <row r="70" spans="2:13" x14ac:dyDescent="0.25">
      <c r="B70" s="47"/>
    </row>
    <row r="71" spans="2:13" x14ac:dyDescent="0.25">
      <c r="B71" s="47"/>
      <c r="C71" s="18" t="s">
        <v>2</v>
      </c>
      <c r="D71" s="18" t="s">
        <v>3</v>
      </c>
      <c r="E71" s="18" t="s">
        <v>4</v>
      </c>
      <c r="F71" s="42" t="s">
        <v>5</v>
      </c>
      <c r="G71" s="18" t="s">
        <v>2</v>
      </c>
      <c r="H71" s="18" t="s">
        <v>3</v>
      </c>
      <c r="I71" s="18" t="s">
        <v>4</v>
      </c>
      <c r="J71" s="42" t="s">
        <v>5</v>
      </c>
      <c r="K71" s="18" t="s">
        <v>2</v>
      </c>
      <c r="L71" s="18" t="s">
        <v>3</v>
      </c>
      <c r="M71" s="18" t="s">
        <v>4</v>
      </c>
    </row>
    <row r="72" spans="2:13" x14ac:dyDescent="0.25">
      <c r="B72" s="53" t="s">
        <v>171</v>
      </c>
      <c r="C72" s="19">
        <v>2020</v>
      </c>
      <c r="D72" s="19">
        <v>2020</v>
      </c>
      <c r="E72" s="19">
        <v>2020</v>
      </c>
      <c r="F72" s="43">
        <v>2021</v>
      </c>
      <c r="G72" s="19">
        <v>2021</v>
      </c>
      <c r="H72" s="19">
        <v>2021</v>
      </c>
      <c r="I72" s="19">
        <v>2021</v>
      </c>
      <c r="J72" s="43">
        <v>2022</v>
      </c>
      <c r="K72" s="19">
        <v>2022</v>
      </c>
      <c r="L72" s="18">
        <v>2022</v>
      </c>
      <c r="M72" s="18">
        <v>2022</v>
      </c>
    </row>
    <row r="73" spans="2:13" x14ac:dyDescent="0.25">
      <c r="B73" s="41" t="s">
        <v>172</v>
      </c>
      <c r="C73" s="48"/>
      <c r="D73" s="44">
        <v>33.964295702358605</v>
      </c>
      <c r="E73" s="44">
        <v>59.081847953507008</v>
      </c>
      <c r="F73" s="45">
        <v>89.187118680925877</v>
      </c>
      <c r="G73" s="48">
        <v>721.67317999999989</v>
      </c>
      <c r="H73" s="44">
        <v>857.67612999999994</v>
      </c>
      <c r="I73" s="44">
        <v>1539.8838899999996</v>
      </c>
      <c r="J73" s="45">
        <v>1752.1772500000004</v>
      </c>
      <c r="K73" s="44">
        <v>1453.5180600000001</v>
      </c>
      <c r="L73" s="64">
        <v>1420.3070400000001</v>
      </c>
      <c r="M73" s="64">
        <v>1567.6085799999996</v>
      </c>
    </row>
    <row r="74" spans="2:13" x14ac:dyDescent="0.25">
      <c r="B74" s="41" t="s">
        <v>173</v>
      </c>
      <c r="C74" s="48"/>
      <c r="D74" s="44">
        <v>0</v>
      </c>
      <c r="E74" s="44">
        <v>0</v>
      </c>
      <c r="F74" s="45">
        <v>0</v>
      </c>
      <c r="G74" s="48">
        <v>0</v>
      </c>
      <c r="H74" s="44">
        <v>0</v>
      </c>
      <c r="I74" s="44">
        <v>0</v>
      </c>
      <c r="J74" s="45">
        <v>0</v>
      </c>
      <c r="K74" s="44">
        <v>0</v>
      </c>
      <c r="L74" s="44">
        <v>0</v>
      </c>
      <c r="M74" s="44">
        <v>0</v>
      </c>
    </row>
    <row r="75" spans="2:13" x14ac:dyDescent="0.25">
      <c r="B75" s="41" t="s">
        <v>174</v>
      </c>
      <c r="C75" s="48"/>
      <c r="D75" s="44">
        <v>0</v>
      </c>
      <c r="E75" s="44">
        <v>0</v>
      </c>
      <c r="F75" s="45">
        <v>2.74891</v>
      </c>
      <c r="G75" s="48">
        <v>6.5208300000000001</v>
      </c>
      <c r="H75" s="44">
        <v>6.6941200000000007</v>
      </c>
      <c r="I75" s="44">
        <v>4.732689999999999</v>
      </c>
      <c r="J75" s="45">
        <v>6.6010200000000001</v>
      </c>
      <c r="K75" s="44">
        <v>34.028469999999999</v>
      </c>
      <c r="L75" s="44">
        <v>20.498689999999996</v>
      </c>
      <c r="M75" s="44">
        <v>5.5583700000000027</v>
      </c>
    </row>
    <row r="76" spans="2:13" x14ac:dyDescent="0.25">
      <c r="B76" s="49" t="s">
        <v>175</v>
      </c>
      <c r="C76" s="50">
        <v>0</v>
      </c>
      <c r="D76" s="51">
        <v>33.964295702358605</v>
      </c>
      <c r="E76" s="51">
        <v>59.081847953507008</v>
      </c>
      <c r="F76" s="52">
        <v>91.936028680925872</v>
      </c>
      <c r="G76" s="50">
        <v>728.19400999999993</v>
      </c>
      <c r="H76" s="51">
        <v>864.37024999999994</v>
      </c>
      <c r="I76" s="51">
        <v>1544.6165799999997</v>
      </c>
      <c r="J76" s="52">
        <v>1758.7782700000005</v>
      </c>
      <c r="K76" s="51">
        <v>1487.5465300000001</v>
      </c>
      <c r="L76" s="51">
        <v>1440.80573</v>
      </c>
      <c r="M76" s="51">
        <v>1573.1669499999996</v>
      </c>
    </row>
    <row r="78" spans="2:13" x14ac:dyDescent="0.25">
      <c r="C78" s="18" t="s">
        <v>2</v>
      </c>
      <c r="D78" s="18" t="s">
        <v>3</v>
      </c>
      <c r="E78" s="18" t="s">
        <v>4</v>
      </c>
      <c r="F78" s="42" t="s">
        <v>5</v>
      </c>
      <c r="G78" s="18" t="s">
        <v>2</v>
      </c>
      <c r="H78" s="18" t="s">
        <v>3</v>
      </c>
      <c r="I78" s="18" t="s">
        <v>4</v>
      </c>
      <c r="J78" s="42" t="s">
        <v>5</v>
      </c>
      <c r="K78" s="18" t="s">
        <v>2</v>
      </c>
      <c r="L78" s="18" t="s">
        <v>3</v>
      </c>
      <c r="M78" s="18" t="s">
        <v>4</v>
      </c>
    </row>
    <row r="79" spans="2:13" x14ac:dyDescent="0.25">
      <c r="B79" s="53" t="s">
        <v>183</v>
      </c>
      <c r="C79" s="19">
        <v>2020</v>
      </c>
      <c r="D79" s="19">
        <v>2020</v>
      </c>
      <c r="E79" s="19">
        <v>2020</v>
      </c>
      <c r="F79" s="43">
        <v>2021</v>
      </c>
      <c r="G79" s="19">
        <v>2021</v>
      </c>
      <c r="H79" s="19">
        <v>2021</v>
      </c>
      <c r="I79" s="19">
        <v>2021</v>
      </c>
      <c r="J79" s="43">
        <v>2022</v>
      </c>
      <c r="K79" s="19">
        <v>2022</v>
      </c>
      <c r="L79" s="18">
        <v>2022</v>
      </c>
      <c r="M79" s="18">
        <v>2022</v>
      </c>
    </row>
    <row r="80" spans="2:13" x14ac:dyDescent="0.25">
      <c r="B80" s="41" t="s">
        <v>184</v>
      </c>
      <c r="C80" s="48" t="s">
        <v>185</v>
      </c>
      <c r="D80" s="44" t="s">
        <v>185</v>
      </c>
      <c r="E80" s="44" t="s">
        <v>185</v>
      </c>
      <c r="F80" s="45" t="s">
        <v>185</v>
      </c>
      <c r="G80" s="48">
        <v>101.81600299999999</v>
      </c>
      <c r="H80" s="44">
        <v>175.84972190302699</v>
      </c>
      <c r="I80" s="44">
        <v>392.40848242135633</v>
      </c>
      <c r="J80" s="45">
        <v>384.52061407927636</v>
      </c>
      <c r="K80" s="44">
        <v>387</v>
      </c>
      <c r="L80" s="64">
        <v>362.54004089272564</v>
      </c>
      <c r="M80" s="64">
        <v>331.17070890538838</v>
      </c>
    </row>
    <row r="81" spans="2:13" x14ac:dyDescent="0.25">
      <c r="B81" s="41" t="s">
        <v>186</v>
      </c>
      <c r="C81" s="48" t="s">
        <v>185</v>
      </c>
      <c r="D81" s="44" t="s">
        <v>185</v>
      </c>
      <c r="E81" s="44" t="s">
        <v>185</v>
      </c>
      <c r="F81" s="45" t="s">
        <v>185</v>
      </c>
      <c r="G81" s="48">
        <v>15.769159667562725</v>
      </c>
      <c r="H81" s="44">
        <v>21.014626263799279</v>
      </c>
      <c r="I81" s="44">
        <v>34.470708169013342</v>
      </c>
      <c r="J81" s="45">
        <v>36.8179110419183</v>
      </c>
      <c r="K81" s="44">
        <v>36</v>
      </c>
      <c r="L81" s="44">
        <v>35.991007164193832</v>
      </c>
      <c r="M81" s="44">
        <v>34.12879129036024</v>
      </c>
    </row>
    <row r="82" spans="2:13" x14ac:dyDescent="0.25">
      <c r="B82" s="41" t="s">
        <v>187</v>
      </c>
      <c r="C82" s="48" t="s">
        <v>185</v>
      </c>
      <c r="D82" s="44" t="s">
        <v>185</v>
      </c>
      <c r="E82" s="44" t="s">
        <v>185</v>
      </c>
      <c r="F82" s="45" t="s">
        <v>185</v>
      </c>
      <c r="G82" s="48">
        <v>83.675122666666667</v>
      </c>
      <c r="H82" s="44">
        <v>142.20828559863142</v>
      </c>
      <c r="I82" s="44">
        <v>292.37184229940658</v>
      </c>
      <c r="J82" s="45">
        <v>307.2770833002038</v>
      </c>
      <c r="K82" s="44">
        <v>307</v>
      </c>
      <c r="L82" s="44">
        <v>299.54497780906996</v>
      </c>
      <c r="M82" s="44">
        <v>282.98039707423709</v>
      </c>
    </row>
    <row r="84" spans="2:13" x14ac:dyDescent="0.25">
      <c r="B84" s="47"/>
      <c r="C84" s="18" t="s">
        <v>2</v>
      </c>
      <c r="D84" s="18" t="s">
        <v>3</v>
      </c>
      <c r="E84" s="18" t="s">
        <v>4</v>
      </c>
      <c r="F84" s="42" t="s">
        <v>5</v>
      </c>
      <c r="G84" s="18" t="s">
        <v>2</v>
      </c>
      <c r="H84" s="18" t="s">
        <v>3</v>
      </c>
      <c r="I84" s="18" t="s">
        <v>4</v>
      </c>
      <c r="J84" s="42" t="s">
        <v>5</v>
      </c>
      <c r="K84" s="18" t="s">
        <v>2</v>
      </c>
      <c r="L84" s="18" t="s">
        <v>3</v>
      </c>
      <c r="M84" s="18" t="s">
        <v>4</v>
      </c>
    </row>
    <row r="85" spans="2:13" x14ac:dyDescent="0.25">
      <c r="B85" s="53" t="s">
        <v>188</v>
      </c>
      <c r="C85" s="19">
        <v>2020</v>
      </c>
      <c r="D85" s="19">
        <v>2020</v>
      </c>
      <c r="E85" s="19">
        <v>2020</v>
      </c>
      <c r="F85" s="43">
        <v>2021</v>
      </c>
      <c r="G85" s="19">
        <v>2021</v>
      </c>
      <c r="H85" s="19">
        <v>2021</v>
      </c>
      <c r="I85" s="19">
        <v>2021</v>
      </c>
      <c r="J85" s="43">
        <v>2022</v>
      </c>
      <c r="K85" s="19">
        <v>2022</v>
      </c>
      <c r="L85" s="18">
        <v>2022</v>
      </c>
      <c r="M85" s="18">
        <v>2022</v>
      </c>
    </row>
    <row r="86" spans="2:13" x14ac:dyDescent="0.25">
      <c r="B86" s="41" t="s">
        <v>189</v>
      </c>
      <c r="C86" s="73">
        <v>0</v>
      </c>
      <c r="D86" s="17">
        <v>0</v>
      </c>
      <c r="E86" s="17">
        <v>0</v>
      </c>
      <c r="F86" s="17">
        <v>7</v>
      </c>
      <c r="G86" s="73">
        <v>289</v>
      </c>
      <c r="H86" s="17">
        <v>399</v>
      </c>
      <c r="I86" s="17">
        <v>881</v>
      </c>
      <c r="J86" s="17">
        <v>898</v>
      </c>
      <c r="K86" s="73">
        <v>883</v>
      </c>
      <c r="L86" s="64">
        <v>754.76689999999996</v>
      </c>
      <c r="M86" s="64">
        <v>732.68718999999999</v>
      </c>
    </row>
    <row r="87" spans="2:13" x14ac:dyDescent="0.25">
      <c r="B87" s="66" t="s">
        <v>190</v>
      </c>
      <c r="C87" s="161"/>
      <c r="D87" s="30"/>
      <c r="E87" s="30"/>
      <c r="F87" s="162">
        <f t="shared" ref="F87:K87" si="0">F86/F6</f>
        <v>7.6139901640205773E-2</v>
      </c>
      <c r="G87" s="163">
        <f t="shared" si="0"/>
        <v>0.39687271972285271</v>
      </c>
      <c r="H87" s="162">
        <f t="shared" si="0"/>
        <v>0.46160774274681482</v>
      </c>
      <c r="I87" s="162">
        <f t="shared" si="0"/>
        <v>0.57036808448605414</v>
      </c>
      <c r="J87" s="162">
        <f t="shared" si="0"/>
        <v>0.51058170055739882</v>
      </c>
      <c r="K87" s="163">
        <f t="shared" si="0"/>
        <v>0.59359487733133298</v>
      </c>
      <c r="L87" s="162">
        <v>0.52385056797351903</v>
      </c>
      <c r="M87" s="162">
        <v>0.46574026361283527</v>
      </c>
    </row>
    <row r="88" spans="2:13" x14ac:dyDescent="0.25">
      <c r="B88" s="41"/>
      <c r="C88" s="17"/>
      <c r="D88" s="17"/>
      <c r="E88" s="17"/>
      <c r="F88" s="62"/>
      <c r="G88" s="62"/>
      <c r="H88" s="62"/>
      <c r="I88" s="62"/>
      <c r="J88" s="62"/>
      <c r="K88" s="62"/>
    </row>
    <row r="89" spans="2:13" x14ac:dyDescent="0.25">
      <c r="B89" s="41"/>
      <c r="C89" s="17"/>
      <c r="D89" s="17"/>
      <c r="E89" s="17"/>
      <c r="F89" s="62"/>
      <c r="G89" s="62"/>
      <c r="H89" s="62"/>
      <c r="I89" s="62"/>
      <c r="J89" s="62"/>
      <c r="K89" s="62"/>
    </row>
    <row r="91" spans="2:13" x14ac:dyDescent="0.25">
      <c r="B91" s="159" t="s">
        <v>191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</row>
    <row r="93" spans="2:13" x14ac:dyDescent="0.25">
      <c r="B93" s="47"/>
      <c r="C93" s="18" t="s">
        <v>2</v>
      </c>
      <c r="D93" s="18" t="s">
        <v>3</v>
      </c>
      <c r="E93" s="18" t="s">
        <v>4</v>
      </c>
      <c r="F93" s="42" t="s">
        <v>5</v>
      </c>
      <c r="G93" s="18" t="s">
        <v>2</v>
      </c>
      <c r="H93" s="18" t="s">
        <v>3</v>
      </c>
      <c r="I93" s="18" t="s">
        <v>4</v>
      </c>
      <c r="J93" s="42" t="s">
        <v>5</v>
      </c>
      <c r="K93" s="18" t="s">
        <v>2</v>
      </c>
      <c r="L93" s="18" t="s">
        <v>3</v>
      </c>
      <c r="M93" s="18" t="s">
        <v>4</v>
      </c>
    </row>
    <row r="94" spans="2:13" x14ac:dyDescent="0.25">
      <c r="B94" s="53" t="s">
        <v>171</v>
      </c>
      <c r="C94" s="19">
        <v>2020</v>
      </c>
      <c r="D94" s="19">
        <v>2020</v>
      </c>
      <c r="E94" s="19">
        <v>2020</v>
      </c>
      <c r="F94" s="43">
        <v>2021</v>
      </c>
      <c r="G94" s="19">
        <v>2021</v>
      </c>
      <c r="H94" s="19">
        <v>2021</v>
      </c>
      <c r="I94" s="19">
        <v>2021</v>
      </c>
      <c r="J94" s="43">
        <v>2022</v>
      </c>
      <c r="K94" s="19">
        <v>2022</v>
      </c>
      <c r="L94" s="18">
        <v>2022</v>
      </c>
      <c r="M94" s="18">
        <v>2022</v>
      </c>
    </row>
    <row r="95" spans="2:13" x14ac:dyDescent="0.25">
      <c r="B95" s="41" t="s">
        <v>172</v>
      </c>
      <c r="C95" s="48" t="s">
        <v>185</v>
      </c>
      <c r="D95" s="44" t="s">
        <v>185</v>
      </c>
      <c r="E95" s="44" t="s">
        <v>185</v>
      </c>
      <c r="F95" s="45" t="s">
        <v>185</v>
      </c>
      <c r="G95" s="48" t="s">
        <v>185</v>
      </c>
      <c r="H95" s="44" t="s">
        <v>185</v>
      </c>
      <c r="I95" s="44" t="s">
        <v>185</v>
      </c>
      <c r="J95" s="45">
        <v>28.562063717849998</v>
      </c>
      <c r="K95" s="44">
        <v>58.533166579504112</v>
      </c>
      <c r="L95" s="64">
        <v>32.469170900000002</v>
      </c>
      <c r="M95" s="64">
        <v>48.2314727415338</v>
      </c>
    </row>
    <row r="96" spans="2:13" x14ac:dyDescent="0.25">
      <c r="B96" s="41" t="s">
        <v>173</v>
      </c>
      <c r="C96" s="48" t="s">
        <v>185</v>
      </c>
      <c r="D96" s="44" t="s">
        <v>185</v>
      </c>
      <c r="E96" s="44" t="s">
        <v>185</v>
      </c>
      <c r="F96" s="45" t="s">
        <v>185</v>
      </c>
      <c r="G96" s="48" t="s">
        <v>185</v>
      </c>
      <c r="H96" s="44" t="s">
        <v>185</v>
      </c>
      <c r="I96" s="44" t="s">
        <v>185</v>
      </c>
      <c r="J96" s="45">
        <v>525.54197240843996</v>
      </c>
      <c r="K96" s="44">
        <v>2583.2289218292412</v>
      </c>
      <c r="L96" s="44">
        <v>3181.9787481999997</v>
      </c>
      <c r="M96" s="44">
        <v>4069.167768072035</v>
      </c>
    </row>
    <row r="97" spans="2:13" x14ac:dyDescent="0.25">
      <c r="B97" s="41" t="s">
        <v>174</v>
      </c>
      <c r="C97" s="48" t="s">
        <v>185</v>
      </c>
      <c r="D97" s="44" t="s">
        <v>185</v>
      </c>
      <c r="E97" s="44" t="s">
        <v>185</v>
      </c>
      <c r="F97" s="45" t="s">
        <v>185</v>
      </c>
      <c r="G97" s="48" t="s">
        <v>185</v>
      </c>
      <c r="H97" s="44" t="s">
        <v>185</v>
      </c>
      <c r="I97" s="44" t="s">
        <v>185</v>
      </c>
      <c r="J97" s="45">
        <v>17.137238230709997</v>
      </c>
      <c r="K97" s="44">
        <v>22.797571591255004</v>
      </c>
      <c r="L97" s="44">
        <v>32.469170900000002</v>
      </c>
      <c r="M97" s="44">
        <v>28.743269186429114</v>
      </c>
    </row>
    <row r="98" spans="2:13" x14ac:dyDescent="0.25">
      <c r="B98" s="49" t="s">
        <v>175</v>
      </c>
      <c r="C98" s="50"/>
      <c r="D98" s="51"/>
      <c r="E98" s="51"/>
      <c r="F98" s="52"/>
      <c r="G98" s="50"/>
      <c r="H98" s="51"/>
      <c r="I98" s="51"/>
      <c r="J98" s="52">
        <v>571.24127435699995</v>
      </c>
      <c r="K98" s="51">
        <v>2664.5596600000003</v>
      </c>
      <c r="L98" s="51">
        <v>3246.9170899999995</v>
      </c>
      <c r="M98" s="51">
        <v>4146.1425099999979</v>
      </c>
    </row>
    <row r="99" spans="2:13" x14ac:dyDescent="0.25">
      <c r="B99" s="47"/>
      <c r="C99" s="58"/>
      <c r="D99" s="58"/>
      <c r="E99" s="58"/>
      <c r="F99" s="58"/>
      <c r="G99" s="58"/>
      <c r="H99" s="58"/>
      <c r="I99" s="58"/>
      <c r="J99" s="58"/>
      <c r="K99" s="58"/>
    </row>
    <row r="100" spans="2:13" x14ac:dyDescent="0.25">
      <c r="B100" s="159" t="s">
        <v>192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</row>
    <row r="101" spans="2:13" x14ac:dyDescent="0.25">
      <c r="B101" s="47"/>
    </row>
    <row r="102" spans="2:13" x14ac:dyDescent="0.25">
      <c r="B102" s="47"/>
      <c r="C102" s="18" t="s">
        <v>2</v>
      </c>
      <c r="D102" s="18" t="s">
        <v>3</v>
      </c>
      <c r="E102" s="18" t="s">
        <v>4</v>
      </c>
      <c r="F102" s="42" t="s">
        <v>5</v>
      </c>
      <c r="G102" s="18" t="s">
        <v>2</v>
      </c>
      <c r="H102" s="18" t="s">
        <v>3</v>
      </c>
      <c r="I102" s="18" t="s">
        <v>4</v>
      </c>
      <c r="J102" s="42" t="s">
        <v>5</v>
      </c>
      <c r="K102" s="18" t="s">
        <v>2</v>
      </c>
      <c r="L102" s="18" t="s">
        <v>3</v>
      </c>
      <c r="M102" s="18" t="s">
        <v>4</v>
      </c>
    </row>
    <row r="103" spans="2:13" x14ac:dyDescent="0.25">
      <c r="B103" s="53" t="s">
        <v>171</v>
      </c>
      <c r="C103" s="19">
        <v>2020</v>
      </c>
      <c r="D103" s="19">
        <v>2020</v>
      </c>
      <c r="E103" s="19">
        <v>2020</v>
      </c>
      <c r="F103" s="43">
        <v>2021</v>
      </c>
      <c r="G103" s="19">
        <v>2021</v>
      </c>
      <c r="H103" s="19">
        <v>2021</v>
      </c>
      <c r="I103" s="19">
        <v>2021</v>
      </c>
      <c r="J103" s="43">
        <v>2022</v>
      </c>
      <c r="K103" s="19">
        <v>2022</v>
      </c>
      <c r="L103" s="18">
        <v>2022</v>
      </c>
      <c r="M103" s="18">
        <v>2022</v>
      </c>
    </row>
    <row r="104" spans="2:13" x14ac:dyDescent="0.25">
      <c r="B104" s="41" t="s">
        <v>172</v>
      </c>
      <c r="C104" s="48">
        <v>76.213350000000005</v>
      </c>
      <c r="D104" s="44">
        <v>106.89684</v>
      </c>
      <c r="E104" s="44">
        <v>162.78155000000001</v>
      </c>
      <c r="F104" s="45">
        <v>139.93084999999999</v>
      </c>
      <c r="G104" s="48">
        <v>104.64103999999999</v>
      </c>
      <c r="H104" s="44">
        <v>118.20208000000001</v>
      </c>
      <c r="I104" s="44">
        <v>143.66171000000003</v>
      </c>
      <c r="J104" s="45">
        <v>144.20933999999994</v>
      </c>
      <c r="K104" s="44">
        <v>96.961081699999994</v>
      </c>
      <c r="L104" s="64">
        <v>143.6224483</v>
      </c>
      <c r="M104" s="64">
        <v>135.06359000000003</v>
      </c>
    </row>
    <row r="105" spans="2:13" x14ac:dyDescent="0.25">
      <c r="B105" s="41" t="s">
        <v>173</v>
      </c>
      <c r="C105" s="48">
        <v>370.31144380587034</v>
      </c>
      <c r="D105" s="44">
        <v>780.94586029385562</v>
      </c>
      <c r="E105" s="44">
        <v>642.9301576295336</v>
      </c>
      <c r="F105" s="45">
        <v>280.00650103055955</v>
      </c>
      <c r="G105" s="48">
        <v>350.77367610536146</v>
      </c>
      <c r="H105" s="44">
        <v>330.774364700094</v>
      </c>
      <c r="I105" s="44">
        <v>1205.7911145595749</v>
      </c>
      <c r="J105" s="45">
        <v>651.58483169598844</v>
      </c>
      <c r="K105" s="44">
        <v>560.1766983</v>
      </c>
      <c r="L105" s="44">
        <v>618.66292169999997</v>
      </c>
      <c r="M105" s="44">
        <v>2178.66707</v>
      </c>
    </row>
    <row r="106" spans="2:13" x14ac:dyDescent="0.25">
      <c r="B106" s="41" t="s">
        <v>174</v>
      </c>
      <c r="C106" s="48">
        <v>0</v>
      </c>
      <c r="D106" s="44">
        <v>0</v>
      </c>
      <c r="E106" s="44">
        <v>6.8678400000000002</v>
      </c>
      <c r="F106" s="45">
        <v>8.9966699999999999</v>
      </c>
      <c r="G106" s="48">
        <v>10.266360000000001</v>
      </c>
      <c r="H106" s="44">
        <v>16.321619999999999</v>
      </c>
      <c r="I106" s="44">
        <v>10.226030000000003</v>
      </c>
      <c r="J106" s="45">
        <v>15.2326</v>
      </c>
      <c r="K106" s="44">
        <v>14.353429999999999</v>
      </c>
      <c r="L106" s="44">
        <v>22.197059999999997</v>
      </c>
      <c r="M106" s="44">
        <v>13.797980000000003</v>
      </c>
    </row>
    <row r="107" spans="2:13" x14ac:dyDescent="0.25">
      <c r="B107" s="49" t="s">
        <v>175</v>
      </c>
      <c r="C107" s="50">
        <v>446.52479380587033</v>
      </c>
      <c r="D107" s="51">
        <v>887.84270029385561</v>
      </c>
      <c r="E107" s="51">
        <v>812.57954762953364</v>
      </c>
      <c r="F107" s="52">
        <v>428.93402103055951</v>
      </c>
      <c r="G107" s="50">
        <v>465.68107610536146</v>
      </c>
      <c r="H107" s="51">
        <v>465.29806470009402</v>
      </c>
      <c r="I107" s="51">
        <v>1359.678854559575</v>
      </c>
      <c r="J107" s="52">
        <v>811.02677169598837</v>
      </c>
      <c r="K107" s="51">
        <v>671.49121000000002</v>
      </c>
      <c r="L107" s="51">
        <v>784.48242999999991</v>
      </c>
      <c r="M107" s="51">
        <v>2327.52864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4A77-9667-43BA-93D7-CBE3D1290FF9}">
  <dimension ref="B1:T90"/>
  <sheetViews>
    <sheetView showGridLines="0" zoomScale="115" zoomScaleNormal="115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V18" sqref="V18"/>
    </sheetView>
  </sheetViews>
  <sheetFormatPr defaultRowHeight="15" x14ac:dyDescent="0.25"/>
  <cols>
    <col min="2" max="2" width="59.42578125" bestFit="1" customWidth="1"/>
    <col min="3" max="6" width="7.7109375" bestFit="1" customWidth="1"/>
    <col min="7" max="7" width="7.5703125" bestFit="1" customWidth="1"/>
    <col min="8" max="8" width="7" style="105" bestFit="1" customWidth="1"/>
    <col min="9" max="11" width="7" bestFit="1" customWidth="1"/>
    <col min="12" max="12" width="7" style="105" bestFit="1" customWidth="1"/>
    <col min="13" max="15" width="7" bestFit="1" customWidth="1"/>
    <col min="16" max="16" width="7" style="105" bestFit="1" customWidth="1"/>
    <col min="17" max="18" width="7" bestFit="1" customWidth="1"/>
  </cols>
  <sheetData>
    <row r="1" spans="2:20" x14ac:dyDescent="0.25">
      <c r="B1" s="148"/>
      <c r="C1" s="157">
        <v>2016</v>
      </c>
      <c r="D1" s="157">
        <v>2017</v>
      </c>
      <c r="E1" s="157">
        <v>2018</v>
      </c>
      <c r="F1" s="157">
        <v>2019</v>
      </c>
      <c r="G1" s="157" t="s">
        <v>261</v>
      </c>
      <c r="H1" s="164" t="s">
        <v>2</v>
      </c>
      <c r="I1" s="149" t="s">
        <v>3</v>
      </c>
      <c r="J1" s="149" t="s">
        <v>4</v>
      </c>
      <c r="K1" s="149" t="s">
        <v>5</v>
      </c>
      <c r="L1" s="164" t="s">
        <v>2</v>
      </c>
      <c r="M1" s="149" t="s">
        <v>3</v>
      </c>
      <c r="N1" s="149" t="s">
        <v>4</v>
      </c>
      <c r="O1" s="149" t="s">
        <v>5</v>
      </c>
      <c r="P1" s="164" t="s">
        <v>2</v>
      </c>
      <c r="Q1" s="149" t="s">
        <v>3</v>
      </c>
      <c r="R1" s="149" t="s">
        <v>4</v>
      </c>
    </row>
    <row r="2" spans="2:20" x14ac:dyDescent="0.25">
      <c r="B2" s="165" t="s">
        <v>193</v>
      </c>
      <c r="C2" s="166" t="s">
        <v>194</v>
      </c>
      <c r="D2" s="166" t="s">
        <v>194</v>
      </c>
      <c r="E2" s="166" t="s">
        <v>194</v>
      </c>
      <c r="F2" s="166" t="s">
        <v>194</v>
      </c>
      <c r="G2" s="166" t="s">
        <v>195</v>
      </c>
      <c r="H2" s="164">
        <v>2020</v>
      </c>
      <c r="I2" s="149">
        <v>2020</v>
      </c>
      <c r="J2" s="149">
        <v>2020</v>
      </c>
      <c r="K2" s="149">
        <v>2021</v>
      </c>
      <c r="L2" s="164">
        <v>2021</v>
      </c>
      <c r="M2" s="149">
        <v>2021</v>
      </c>
      <c r="N2" s="149">
        <v>2021</v>
      </c>
      <c r="O2" s="149">
        <v>2022</v>
      </c>
      <c r="P2" s="164">
        <v>2022</v>
      </c>
      <c r="Q2" s="149">
        <v>2022</v>
      </c>
      <c r="R2" s="149">
        <v>2022</v>
      </c>
      <c r="S2" s="18"/>
    </row>
    <row r="3" spans="2:20" x14ac:dyDescent="0.25">
      <c r="B3" s="41" t="s">
        <v>196</v>
      </c>
      <c r="C3" s="23">
        <v>302</v>
      </c>
      <c r="D3" s="23">
        <v>508</v>
      </c>
      <c r="E3" s="23">
        <v>4124</v>
      </c>
      <c r="F3" s="23">
        <v>5541</v>
      </c>
      <c r="G3" s="23">
        <v>1339</v>
      </c>
      <c r="H3" s="129">
        <v>2068.7370000000001</v>
      </c>
      <c r="I3" s="23">
        <v>2384.4810000000002</v>
      </c>
      <c r="J3" s="23">
        <v>2154.415</v>
      </c>
      <c r="K3" s="23">
        <v>2391.9870000000001</v>
      </c>
      <c r="L3" s="129">
        <v>3432.7890000000002</v>
      </c>
      <c r="M3" s="23">
        <v>3305.2669999999998</v>
      </c>
      <c r="N3" s="23">
        <v>5090.9769999999999</v>
      </c>
      <c r="O3" s="23">
        <v>5237.9989999999998</v>
      </c>
      <c r="P3" s="129">
        <v>7117.5119999999997</v>
      </c>
      <c r="Q3" s="23">
        <v>9569.393</v>
      </c>
      <c r="R3" s="23">
        <v>11622.126919999999</v>
      </c>
    </row>
    <row r="4" spans="2:20" x14ac:dyDescent="0.25">
      <c r="B4" s="41" t="s">
        <v>197</v>
      </c>
      <c r="C4" s="54">
        <v>0.42</v>
      </c>
      <c r="D4" s="54">
        <v>0.68</v>
      </c>
      <c r="E4" s="54">
        <v>7.13</v>
      </c>
      <c r="F4" s="54">
        <v>0.34</v>
      </c>
      <c r="G4" s="54">
        <v>-0.18</v>
      </c>
      <c r="H4" s="130">
        <v>0.81137993611576098</v>
      </c>
      <c r="I4" s="54">
        <v>0.89284784382709992</v>
      </c>
      <c r="J4" s="54">
        <v>0.42818078585193398</v>
      </c>
      <c r="K4" s="54">
        <v>0.78612136210148709</v>
      </c>
      <c r="L4" s="130">
        <v>0.65936462682303265</v>
      </c>
      <c r="M4" s="54">
        <v>0.38615782637815088</v>
      </c>
      <c r="N4" s="54">
        <v>1.3630437961117057</v>
      </c>
      <c r="O4" s="54">
        <v>1.1898108141892072</v>
      </c>
      <c r="P4" s="130">
        <v>1.0733913999022495</v>
      </c>
      <c r="Q4" s="54">
        <v>1.8951951536744236</v>
      </c>
      <c r="R4" s="54">
        <v>1.2828873357707171</v>
      </c>
    </row>
    <row r="5" spans="2:20" x14ac:dyDescent="0.25">
      <c r="B5" s="41" t="s">
        <v>198</v>
      </c>
      <c r="C5" s="23">
        <v>95</v>
      </c>
      <c r="D5" s="23">
        <v>188</v>
      </c>
      <c r="E5" s="23">
        <v>403</v>
      </c>
      <c r="F5" s="23">
        <v>421</v>
      </c>
      <c r="G5" s="23">
        <v>97</v>
      </c>
      <c r="H5" s="129">
        <v>502.08321899999976</v>
      </c>
      <c r="I5" s="23">
        <v>502.31883900000037</v>
      </c>
      <c r="J5" s="23">
        <v>395.11784099999977</v>
      </c>
      <c r="K5" s="23">
        <v>658.41514700000016</v>
      </c>
      <c r="L5" s="129">
        <v>54.825737999999973</v>
      </c>
      <c r="M5" s="23">
        <v>44.478091999999947</v>
      </c>
      <c r="N5" s="23">
        <v>-258.65095499999973</v>
      </c>
      <c r="O5" s="23">
        <v>-966.77038500000003</v>
      </c>
      <c r="P5" s="129">
        <v>-397.93600000000089</v>
      </c>
      <c r="Q5" s="23">
        <v>460.80600000000027</v>
      </c>
      <c r="R5" s="23">
        <v>225.68709999999774</v>
      </c>
      <c r="T5" s="77"/>
    </row>
    <row r="6" spans="2:20" x14ac:dyDescent="0.25">
      <c r="B6" s="41" t="s">
        <v>199</v>
      </c>
      <c r="C6" s="54">
        <v>0.31456953642384106</v>
      </c>
      <c r="D6" s="54">
        <v>0.37007874015748032</v>
      </c>
      <c r="E6" s="54">
        <v>9.7720659553831232E-2</v>
      </c>
      <c r="F6" s="54">
        <v>7.5979065150694816E-2</v>
      </c>
      <c r="G6" s="54">
        <v>7.2442120985810307E-2</v>
      </c>
      <c r="H6" s="130">
        <v>0.24270036210499438</v>
      </c>
      <c r="I6" s="54">
        <v>0.21066170751622693</v>
      </c>
      <c r="J6" s="54">
        <v>0.18339913201495522</v>
      </c>
      <c r="K6" s="54">
        <v>0.27525866444926339</v>
      </c>
      <c r="L6" s="130">
        <v>1.5971193685367778E-2</v>
      </c>
      <c r="M6" s="54">
        <v>1.3456731937238339E-2</v>
      </c>
      <c r="N6" s="54">
        <v>-5.0805759876738736E-2</v>
      </c>
      <c r="O6" s="54">
        <v>-0.18456864634758427</v>
      </c>
      <c r="P6" s="130">
        <v>-5.5909424529245737E-2</v>
      </c>
      <c r="Q6" s="54">
        <v>4.8154151470213444E-2</v>
      </c>
      <c r="R6" s="54">
        <v>1.9418743363714512E-2</v>
      </c>
      <c r="T6" s="77"/>
    </row>
    <row r="7" spans="2:20" x14ac:dyDescent="0.25">
      <c r="B7" s="41" t="s">
        <v>200</v>
      </c>
      <c r="C7" s="23">
        <v>108</v>
      </c>
      <c r="D7" s="23">
        <v>202</v>
      </c>
      <c r="E7" s="23">
        <v>501</v>
      </c>
      <c r="F7" s="23">
        <v>1143</v>
      </c>
      <c r="G7" s="23">
        <v>286</v>
      </c>
      <c r="H7" s="129">
        <v>714.50719899999967</v>
      </c>
      <c r="I7" s="23">
        <v>656.79962900000032</v>
      </c>
      <c r="J7" s="23">
        <v>591.58227599999964</v>
      </c>
      <c r="K7" s="23">
        <v>895.57207000000017</v>
      </c>
      <c r="L7" s="129">
        <v>1279.2928589999999</v>
      </c>
      <c r="M7" s="23">
        <v>986.12731199999996</v>
      </c>
      <c r="N7" s="23">
        <v>1130.4288150000002</v>
      </c>
      <c r="O7" s="23">
        <v>1068.872615</v>
      </c>
      <c r="P7" s="129">
        <v>1321.7669999999991</v>
      </c>
      <c r="Q7" s="23">
        <v>2120.5090000000005</v>
      </c>
      <c r="R7" s="23">
        <v>2008.9382799999996</v>
      </c>
      <c r="T7" s="77"/>
    </row>
    <row r="8" spans="2:20" x14ac:dyDescent="0.25">
      <c r="B8" s="41" t="s">
        <v>201</v>
      </c>
      <c r="C8" s="54">
        <v>0.38</v>
      </c>
      <c r="D8" s="54">
        <v>0.4</v>
      </c>
      <c r="E8" s="54">
        <v>0.12</v>
      </c>
      <c r="F8" s="54">
        <v>0.21</v>
      </c>
      <c r="G8" s="54">
        <v>0.21</v>
      </c>
      <c r="H8" s="130">
        <v>0.34538329376812987</v>
      </c>
      <c r="I8" s="54">
        <v>0.27544762529036726</v>
      </c>
      <c r="J8" s="54">
        <v>0.27459067821195066</v>
      </c>
      <c r="K8" s="54">
        <v>0.37440507410784429</v>
      </c>
      <c r="L8" s="130">
        <v>0.37266865484595757</v>
      </c>
      <c r="M8" s="54">
        <v>0.29835027306417305</v>
      </c>
      <c r="N8" s="54">
        <v>0.22204555530303913</v>
      </c>
      <c r="O8" s="54">
        <v>0.20406124838893633</v>
      </c>
      <c r="P8" s="130">
        <v>0.18570632546878732</v>
      </c>
      <c r="Q8" s="54">
        <v>0.22159284293162587</v>
      </c>
      <c r="R8" s="54">
        <v>0.17285459484553606</v>
      </c>
    </row>
    <row r="9" spans="2:20" x14ac:dyDescent="0.25">
      <c r="B9" s="41" t="s">
        <v>202</v>
      </c>
      <c r="C9" s="131"/>
      <c r="D9" s="131"/>
      <c r="E9" s="131"/>
      <c r="F9" s="131"/>
      <c r="G9" s="131"/>
      <c r="H9" s="129">
        <v>985.60111099999972</v>
      </c>
      <c r="I9" s="23">
        <v>951.12087800000029</v>
      </c>
      <c r="J9" s="23">
        <v>889.31572899999981</v>
      </c>
      <c r="K9" s="23">
        <v>1189.5630000000001</v>
      </c>
      <c r="L9" s="129">
        <v>1572.980241</v>
      </c>
      <c r="M9" s="23">
        <v>1299.2912900000001</v>
      </c>
      <c r="N9" s="23">
        <v>1541.8670450000002</v>
      </c>
      <c r="O9" s="23">
        <v>1527.4996149999999</v>
      </c>
      <c r="P9" s="129">
        <v>1867.0939999999991</v>
      </c>
      <c r="Q9" s="23">
        <v>3056.0450000000001</v>
      </c>
      <c r="R9" s="23">
        <v>3005.3586599999971</v>
      </c>
    </row>
    <row r="10" spans="2:20" x14ac:dyDescent="0.25">
      <c r="B10" s="41" t="s">
        <v>203</v>
      </c>
      <c r="C10" s="23"/>
      <c r="D10" s="23"/>
      <c r="E10" s="23"/>
      <c r="F10" s="23"/>
      <c r="G10" s="23"/>
      <c r="H10" s="130">
        <v>0.47642649162266626</v>
      </c>
      <c r="I10" s="54">
        <v>0.39887962118381326</v>
      </c>
      <c r="J10" s="54">
        <v>0.41278756831900992</v>
      </c>
      <c r="K10" s="54">
        <v>0.4973116492689969</v>
      </c>
      <c r="L10" s="130">
        <v>0.45822223300063009</v>
      </c>
      <c r="M10" s="54">
        <v>0.39309722633602678</v>
      </c>
      <c r="N10" s="54">
        <v>0.30286270101004192</v>
      </c>
      <c r="O10" s="54">
        <v>0.2916189206985339</v>
      </c>
      <c r="P10" s="130">
        <v>0.26232396938705538</v>
      </c>
      <c r="Q10" s="54">
        <v>0.31935620158979783</v>
      </c>
      <c r="R10" s="54">
        <v>0.2585893856337268</v>
      </c>
    </row>
    <row r="11" spans="2:20" x14ac:dyDescent="0.25">
      <c r="B11" s="41" t="s">
        <v>262</v>
      </c>
      <c r="C11" s="78"/>
      <c r="D11" s="78"/>
      <c r="E11" s="78"/>
      <c r="F11" s="78"/>
      <c r="G11" s="78"/>
      <c r="H11" s="129">
        <v>673</v>
      </c>
      <c r="I11" s="23">
        <v>681</v>
      </c>
      <c r="J11" s="23">
        <v>753</v>
      </c>
      <c r="K11" s="23">
        <v>771</v>
      </c>
      <c r="L11" s="129">
        <v>877</v>
      </c>
      <c r="M11" s="23">
        <v>880</v>
      </c>
      <c r="N11" s="23">
        <v>894</v>
      </c>
      <c r="O11" s="23">
        <v>968</v>
      </c>
      <c r="P11" s="129">
        <v>1026</v>
      </c>
      <c r="Q11" s="23">
        <v>1071</v>
      </c>
      <c r="R11" s="23">
        <v>1088</v>
      </c>
    </row>
    <row r="12" spans="2:20" x14ac:dyDescent="0.25">
      <c r="B12" s="41" t="s">
        <v>263</v>
      </c>
      <c r="C12" s="78"/>
      <c r="D12" s="78"/>
      <c r="E12" s="78"/>
      <c r="F12" s="78"/>
      <c r="G12" s="78"/>
      <c r="H12" s="129">
        <v>673</v>
      </c>
      <c r="I12" s="23">
        <v>681</v>
      </c>
      <c r="J12" s="23">
        <v>753</v>
      </c>
      <c r="K12" s="23">
        <v>771</v>
      </c>
      <c r="L12" s="129">
        <v>883</v>
      </c>
      <c r="M12" s="23">
        <v>888</v>
      </c>
      <c r="N12" s="23">
        <v>906</v>
      </c>
      <c r="O12" s="23">
        <v>984</v>
      </c>
      <c r="P12" s="129">
        <v>1032</v>
      </c>
      <c r="Q12" s="23">
        <v>1078</v>
      </c>
      <c r="R12" s="23">
        <v>1096</v>
      </c>
    </row>
    <row r="13" spans="2:20" x14ac:dyDescent="0.25">
      <c r="B13" s="41" t="s">
        <v>264</v>
      </c>
      <c r="C13" s="23">
        <v>367</v>
      </c>
      <c r="D13" s="23">
        <v>444</v>
      </c>
      <c r="E13" s="23">
        <v>504</v>
      </c>
      <c r="F13" s="23">
        <v>606</v>
      </c>
      <c r="G13" s="23">
        <v>624</v>
      </c>
      <c r="H13" s="129">
        <v>737</v>
      </c>
      <c r="I13" s="23">
        <v>756</v>
      </c>
      <c r="J13" s="23">
        <v>838</v>
      </c>
      <c r="K13" s="23">
        <v>855</v>
      </c>
      <c r="L13" s="129">
        <v>990</v>
      </c>
      <c r="M13" s="23">
        <v>1008</v>
      </c>
      <c r="N13" s="23">
        <v>1026</v>
      </c>
      <c r="O13" s="23">
        <v>1099</v>
      </c>
      <c r="P13" s="129">
        <v>1157</v>
      </c>
      <c r="Q13" s="23">
        <v>1231</v>
      </c>
      <c r="R13" s="23">
        <v>1256</v>
      </c>
    </row>
    <row r="14" spans="2:20" x14ac:dyDescent="0.25">
      <c r="B14" s="41" t="s">
        <v>265</v>
      </c>
      <c r="C14" s="23">
        <v>367</v>
      </c>
      <c r="D14" s="23">
        <v>444</v>
      </c>
      <c r="E14" s="23">
        <v>504</v>
      </c>
      <c r="F14" s="23">
        <v>606</v>
      </c>
      <c r="G14" s="23">
        <v>624</v>
      </c>
      <c r="H14" s="129">
        <v>737</v>
      </c>
      <c r="I14" s="23">
        <v>756</v>
      </c>
      <c r="J14" s="23">
        <v>840</v>
      </c>
      <c r="K14" s="23">
        <v>859</v>
      </c>
      <c r="L14" s="129">
        <v>1042</v>
      </c>
      <c r="M14" s="23">
        <v>1060</v>
      </c>
      <c r="N14" s="23">
        <v>1079</v>
      </c>
      <c r="O14" s="23">
        <v>1162</v>
      </c>
      <c r="P14" s="129">
        <v>1256</v>
      </c>
      <c r="Q14" s="23">
        <v>1338</v>
      </c>
      <c r="R14" s="23">
        <v>1364</v>
      </c>
    </row>
    <row r="15" spans="2:20" x14ac:dyDescent="0.25">
      <c r="B15" s="41" t="s">
        <v>204</v>
      </c>
      <c r="C15" s="17" t="s">
        <v>205</v>
      </c>
      <c r="D15" s="17" t="s">
        <v>206</v>
      </c>
      <c r="E15" s="17" t="s">
        <v>207</v>
      </c>
      <c r="F15" s="17" t="s">
        <v>208</v>
      </c>
      <c r="G15" s="17">
        <v>0.21</v>
      </c>
      <c r="H15" s="76">
        <v>-0.87</v>
      </c>
      <c r="I15" s="17">
        <v>-0.68</v>
      </c>
      <c r="J15" s="132">
        <v>-0.9</v>
      </c>
      <c r="K15" s="132">
        <v>-1.02</v>
      </c>
      <c r="L15" s="133">
        <v>7.0000000000000007E-2</v>
      </c>
      <c r="M15" s="132">
        <v>2.2599999999999998</v>
      </c>
      <c r="N15" s="132">
        <v>-1.38</v>
      </c>
      <c r="O15" s="132">
        <v>0.17</v>
      </c>
      <c r="P15" s="133">
        <v>-0.16</v>
      </c>
      <c r="Q15" s="132">
        <v>2.211787712999965</v>
      </c>
      <c r="R15" s="132">
        <v>1.39</v>
      </c>
    </row>
    <row r="16" spans="2:20" x14ac:dyDescent="0.25">
      <c r="B16" s="41" t="s">
        <v>209</v>
      </c>
      <c r="C16" s="17" t="s">
        <v>71</v>
      </c>
      <c r="D16" s="17" t="s">
        <v>71</v>
      </c>
      <c r="E16" s="17" t="s">
        <v>71</v>
      </c>
      <c r="F16" s="17" t="s">
        <v>71</v>
      </c>
      <c r="G16" s="17">
        <v>0.21</v>
      </c>
      <c r="H16" s="76">
        <v>-0.87</v>
      </c>
      <c r="I16" s="17">
        <v>-0.68</v>
      </c>
      <c r="J16" s="132">
        <v>-0.9</v>
      </c>
      <c r="K16" s="132">
        <v>-1.02</v>
      </c>
      <c r="L16" s="133">
        <v>7.0000000000000007E-2</v>
      </c>
      <c r="M16" s="132">
        <v>2.2400000000000002</v>
      </c>
      <c r="N16" s="132">
        <v>-1.38</v>
      </c>
      <c r="O16" s="132">
        <v>0.16</v>
      </c>
      <c r="P16" s="133">
        <v>-0.16</v>
      </c>
      <c r="Q16" s="132">
        <v>2.197549200183694</v>
      </c>
      <c r="R16" s="132">
        <v>1.38</v>
      </c>
    </row>
    <row r="17" spans="2:18" x14ac:dyDescent="0.25">
      <c r="B17" s="41" t="s">
        <v>210</v>
      </c>
      <c r="C17" s="17" t="s">
        <v>211</v>
      </c>
      <c r="D17" s="17" t="s">
        <v>212</v>
      </c>
      <c r="E17" s="17" t="s">
        <v>213</v>
      </c>
      <c r="F17" s="17" t="s">
        <v>214</v>
      </c>
      <c r="G17" s="17">
        <v>0.49</v>
      </c>
      <c r="H17" s="76">
        <v>0.74</v>
      </c>
      <c r="I17" s="17">
        <v>0.91</v>
      </c>
      <c r="J17" s="132">
        <v>0.51534560381861561</v>
      </c>
      <c r="K17" s="132">
        <v>0.97588263859649127</v>
      </c>
      <c r="L17" s="133">
        <v>0.97137465757575747</v>
      </c>
      <c r="M17" s="132">
        <v>0.95278771626984105</v>
      </c>
      <c r="N17" s="132">
        <v>0.95755021832358689</v>
      </c>
      <c r="O17" s="132">
        <v>0.80879906005459512</v>
      </c>
      <c r="P17" s="133">
        <v>1.2823184096802067</v>
      </c>
      <c r="Q17" s="132">
        <v>2.1167192526401304</v>
      </c>
      <c r="R17" s="132">
        <v>0.76</v>
      </c>
    </row>
    <row r="18" spans="2:18" x14ac:dyDescent="0.25">
      <c r="B18" s="41" t="s">
        <v>51</v>
      </c>
      <c r="C18" s="17">
        <v>0.23</v>
      </c>
      <c r="D18" s="17">
        <v>0.34</v>
      </c>
      <c r="E18" s="17">
        <v>0.75</v>
      </c>
      <c r="F18" s="17">
        <v>1.41</v>
      </c>
      <c r="G18" s="17">
        <v>0.49</v>
      </c>
      <c r="H18" s="76">
        <v>0.74</v>
      </c>
      <c r="I18" s="17">
        <v>0.91</v>
      </c>
      <c r="J18" s="132">
        <v>0.51411859047619024</v>
      </c>
      <c r="K18" s="132">
        <v>0.97133836554132724</v>
      </c>
      <c r="L18" s="133">
        <v>0.92289914683301333</v>
      </c>
      <c r="M18" s="132">
        <v>0.90604718679245266</v>
      </c>
      <c r="N18" s="132">
        <v>0.91051577757182589</v>
      </c>
      <c r="O18" s="132">
        <v>0.76494850860585206</v>
      </c>
      <c r="P18" s="133">
        <v>1.1812439490445854</v>
      </c>
      <c r="Q18" s="132">
        <v>1.9474449925261588</v>
      </c>
      <c r="R18" s="132">
        <v>0.7</v>
      </c>
    </row>
    <row r="19" spans="2:18" x14ac:dyDescent="0.25">
      <c r="B19" s="41" t="s">
        <v>215</v>
      </c>
      <c r="C19" s="17">
        <v>99</v>
      </c>
      <c r="D19" s="17">
        <v>179</v>
      </c>
      <c r="E19" s="17">
        <v>579</v>
      </c>
      <c r="F19" s="17">
        <v>174</v>
      </c>
      <c r="G19" s="17">
        <v>766</v>
      </c>
      <c r="H19" s="134">
        <v>675.60699999999997</v>
      </c>
      <c r="I19" s="39">
        <v>798.52800000000013</v>
      </c>
      <c r="J19" s="39">
        <v>826.779</v>
      </c>
      <c r="K19" s="39">
        <v>1524.4269999999999</v>
      </c>
      <c r="L19" s="134">
        <v>582.95200000000011</v>
      </c>
      <c r="M19" s="39">
        <v>1007.5600000000002</v>
      </c>
      <c r="N19" s="39">
        <v>1048.2779999999998</v>
      </c>
      <c r="O19" s="39">
        <v>1627.2470000000003</v>
      </c>
      <c r="P19" s="134">
        <v>346</v>
      </c>
      <c r="Q19" s="39">
        <v>580</v>
      </c>
      <c r="R19" s="39">
        <v>2813</v>
      </c>
    </row>
    <row r="20" spans="2:18" x14ac:dyDescent="0.25">
      <c r="B20" s="41" t="s">
        <v>216</v>
      </c>
      <c r="C20" s="135" t="s">
        <v>71</v>
      </c>
      <c r="D20" s="135" t="s">
        <v>71</v>
      </c>
      <c r="E20" s="135" t="s">
        <v>71</v>
      </c>
      <c r="F20" s="135" t="s">
        <v>71</v>
      </c>
      <c r="G20" s="135" t="s">
        <v>71</v>
      </c>
      <c r="H20" s="136">
        <v>0.34436952914542029</v>
      </c>
      <c r="I20" s="135">
        <v>0.83188133129724662</v>
      </c>
      <c r="J20" s="135">
        <v>0.25838071079806957</v>
      </c>
      <c r="K20" s="135">
        <v>0.6106783539597691</v>
      </c>
      <c r="L20" s="136">
        <v>0.10967528541931082</v>
      </c>
      <c r="M20" s="135">
        <v>-0.23824470386087615</v>
      </c>
      <c r="N20" s="135">
        <v>0.34080250429085246</v>
      </c>
      <c r="O20" s="135">
        <v>-0.17770369361357818</v>
      </c>
      <c r="P20" s="136">
        <v>-0.12298470217971399</v>
      </c>
      <c r="Q20" s="135">
        <v>0.35458365296674388</v>
      </c>
      <c r="R20" s="135">
        <v>-2.9426260480455935E-2</v>
      </c>
    </row>
    <row r="21" spans="2:18" x14ac:dyDescent="0.25">
      <c r="B21" s="41" t="s">
        <v>217</v>
      </c>
      <c r="C21" s="54">
        <v>0.61</v>
      </c>
      <c r="D21" s="54">
        <v>0.71</v>
      </c>
      <c r="E21" s="54">
        <v>0.39</v>
      </c>
      <c r="F21" s="54">
        <v>0.52</v>
      </c>
      <c r="G21" s="54">
        <v>0.5</v>
      </c>
      <c r="H21" s="130">
        <v>0.63267829598445813</v>
      </c>
      <c r="I21" s="54">
        <v>0.56633078644786861</v>
      </c>
      <c r="J21" s="54">
        <v>0.60019541267583076</v>
      </c>
      <c r="K21" s="54">
        <v>0.59736654087166863</v>
      </c>
      <c r="L21" s="130">
        <v>0.76325722320830092</v>
      </c>
      <c r="M21" s="54">
        <v>0.76219500572873533</v>
      </c>
      <c r="N21" s="54">
        <v>0.66422928251296365</v>
      </c>
      <c r="O21" s="54">
        <v>0.73483060993329696</v>
      </c>
      <c r="P21" s="130">
        <v>0.6478838391842543</v>
      </c>
      <c r="Q21" s="54">
        <v>0.65520143231655337</v>
      </c>
      <c r="R21" s="54">
        <v>0.56486324535853549</v>
      </c>
    </row>
    <row r="22" spans="2:18" x14ac:dyDescent="0.25">
      <c r="B22" s="41"/>
      <c r="C22" s="137"/>
      <c r="D22" s="137"/>
      <c r="E22" s="137"/>
      <c r="F22" s="137"/>
      <c r="G22" s="137"/>
      <c r="H22" s="138"/>
      <c r="I22" s="137"/>
      <c r="J22" s="137"/>
      <c r="K22" s="137"/>
      <c r="L22" s="138"/>
      <c r="M22" s="137"/>
      <c r="N22" s="137"/>
      <c r="O22" s="137"/>
      <c r="P22" s="138"/>
      <c r="Q22" s="137"/>
      <c r="R22" s="137"/>
    </row>
    <row r="23" spans="2:18" s="98" customFormat="1" x14ac:dyDescent="0.25">
      <c r="B23" s="47" t="s">
        <v>218</v>
      </c>
      <c r="C23" s="139"/>
      <c r="D23" s="139"/>
      <c r="E23" s="139"/>
      <c r="F23" s="139"/>
      <c r="G23" s="139"/>
      <c r="H23" s="140"/>
      <c r="I23" s="139"/>
      <c r="J23" s="139"/>
      <c r="K23" s="139"/>
      <c r="L23" s="140"/>
      <c r="M23" s="139"/>
      <c r="N23" s="139"/>
      <c r="O23" s="139"/>
      <c r="P23" s="140"/>
      <c r="Q23" s="139"/>
      <c r="R23" s="139"/>
    </row>
    <row r="24" spans="2:18" x14ac:dyDescent="0.25">
      <c r="B24" s="41" t="s">
        <v>37</v>
      </c>
      <c r="C24" s="141">
        <v>-12.899999999999999</v>
      </c>
      <c r="D24" s="141">
        <v>-14.100000000000001</v>
      </c>
      <c r="E24" s="141">
        <v>-98.6</v>
      </c>
      <c r="F24" s="141">
        <v>-722.10700000000008</v>
      </c>
      <c r="G24" s="141">
        <v>-189.38479403333326</v>
      </c>
      <c r="H24" s="142">
        <v>-117.29485</v>
      </c>
      <c r="I24" s="141">
        <v>-119.51810000000002</v>
      </c>
      <c r="J24" s="141">
        <v>-127.88637</v>
      </c>
      <c r="K24" s="141">
        <v>-145.79207</v>
      </c>
      <c r="L24" s="142">
        <v>-185.45660999999998</v>
      </c>
      <c r="M24" s="141">
        <v>-191.47722000000002</v>
      </c>
      <c r="N24" s="141">
        <v>-232.84776999999997</v>
      </c>
      <c r="O24" s="141">
        <v>-706.23099999999999</v>
      </c>
      <c r="P24" s="142">
        <v>-554.72500000000002</v>
      </c>
      <c r="Q24" s="141">
        <v>-629.19500000000005</v>
      </c>
      <c r="R24" s="141">
        <v>-740.22431000000006</v>
      </c>
    </row>
    <row r="25" spans="2:18" x14ac:dyDescent="0.25">
      <c r="B25" s="41" t="s">
        <v>219</v>
      </c>
      <c r="H25" s="142">
        <v>-71.126999999999995</v>
      </c>
      <c r="I25" s="141">
        <v>-14.271000000000001</v>
      </c>
      <c r="J25" s="141">
        <v>-34.165999999999997</v>
      </c>
      <c r="K25" s="141">
        <v>-30.83</v>
      </c>
      <c r="L25" s="142">
        <v>-67.055000000000007</v>
      </c>
      <c r="M25" s="141">
        <v>-52.37</v>
      </c>
      <c r="N25" s="141">
        <v>-43.481000000000002</v>
      </c>
      <c r="O25" s="141">
        <v>-204.55099999999999</v>
      </c>
      <c r="P25" s="142">
        <v>-70.239000000000004</v>
      </c>
      <c r="Q25" s="141">
        <v>-81.44</v>
      </c>
      <c r="R25" s="141">
        <v>-116.97966999999998</v>
      </c>
    </row>
    <row r="26" spans="2:18" x14ac:dyDescent="0.25">
      <c r="B26" s="41" t="s">
        <v>220</v>
      </c>
      <c r="C26" s="141"/>
      <c r="D26" s="141"/>
      <c r="E26" s="141"/>
      <c r="F26" s="141"/>
      <c r="G26" s="141"/>
      <c r="H26" s="142">
        <v>-24.002130000000001</v>
      </c>
      <c r="I26" s="141">
        <v>-62.09169</v>
      </c>
      <c r="J26" s="141">
        <v>-34.412065000000005</v>
      </c>
      <c r="K26" s="141">
        <v>-60.534853000000012</v>
      </c>
      <c r="L26" s="142">
        <v>-971.95551099999989</v>
      </c>
      <c r="M26" s="141">
        <v>-1087.402</v>
      </c>
      <c r="N26" s="141">
        <v>-1112.751</v>
      </c>
      <c r="O26" s="141">
        <v>-1104.6610000000001</v>
      </c>
      <c r="P26" s="142">
        <v>-1106.7650000000001</v>
      </c>
      <c r="Q26" s="141">
        <v>-941.21</v>
      </c>
      <c r="R26" s="141">
        <v>-847.22523999999999</v>
      </c>
    </row>
    <row r="27" spans="2:18" x14ac:dyDescent="0.25">
      <c r="B27" s="41" t="s">
        <v>221</v>
      </c>
      <c r="C27" s="141"/>
      <c r="D27" s="141"/>
      <c r="E27" s="141"/>
      <c r="F27" s="141"/>
      <c r="G27" s="141"/>
      <c r="H27" s="142">
        <v>0</v>
      </c>
      <c r="I27" s="141">
        <v>41.4</v>
      </c>
      <c r="J27" s="141">
        <v>0</v>
      </c>
      <c r="K27" s="141">
        <v>0</v>
      </c>
      <c r="L27" s="142">
        <v>0</v>
      </c>
      <c r="M27" s="141">
        <v>416.7</v>
      </c>
      <c r="N27" s="141">
        <v>0</v>
      </c>
      <c r="O27" s="141">
        <v>-1.2</v>
      </c>
      <c r="P27" s="142">
        <v>0</v>
      </c>
      <c r="Q27" s="141">
        <v>0</v>
      </c>
      <c r="R27" s="141">
        <v>0</v>
      </c>
    </row>
    <row r="28" spans="2:18" x14ac:dyDescent="0.25">
      <c r="B28" s="1" t="s">
        <v>258</v>
      </c>
      <c r="C28" s="141"/>
      <c r="D28" s="141"/>
      <c r="E28" s="141"/>
      <c r="F28" s="141"/>
      <c r="G28" s="141"/>
      <c r="H28" s="142">
        <v>0</v>
      </c>
      <c r="I28" s="141">
        <v>0</v>
      </c>
      <c r="J28" s="141">
        <v>0</v>
      </c>
      <c r="K28" s="141">
        <v>0</v>
      </c>
      <c r="L28" s="142">
        <v>0</v>
      </c>
      <c r="M28" s="141">
        <v>-27.1</v>
      </c>
      <c r="N28" s="141">
        <v>0</v>
      </c>
      <c r="O28" s="141">
        <v>-19</v>
      </c>
      <c r="P28" s="142">
        <v>12.026</v>
      </c>
      <c r="Q28" s="141">
        <v>-7.8579999999999997</v>
      </c>
      <c r="R28" s="141">
        <v>-3.5497200000000002</v>
      </c>
    </row>
    <row r="29" spans="2:18" x14ac:dyDescent="0.25">
      <c r="B29" s="4" t="s">
        <v>175</v>
      </c>
      <c r="C29" s="51">
        <v>-12.899999999999999</v>
      </c>
      <c r="D29" s="51">
        <v>-14.100000000000001</v>
      </c>
      <c r="E29" s="51">
        <v>-98.6</v>
      </c>
      <c r="F29" s="51">
        <v>-722.10700000000008</v>
      </c>
      <c r="G29" s="51">
        <v>-189.38479403333326</v>
      </c>
      <c r="H29" s="50">
        <v>-212.42398</v>
      </c>
      <c r="I29" s="51">
        <v>-154.48079000000001</v>
      </c>
      <c r="J29" s="51">
        <v>-196.46443500000001</v>
      </c>
      <c r="K29" s="51">
        <v>-237.15692300000001</v>
      </c>
      <c r="L29" s="50">
        <v>-1224.4671209999999</v>
      </c>
      <c r="M29" s="51">
        <v>-941.64922000000013</v>
      </c>
      <c r="N29" s="51">
        <v>-1389.0797699999998</v>
      </c>
      <c r="O29" s="51">
        <v>-2035.643</v>
      </c>
      <c r="P29" s="50">
        <v>-1719.7030000000002</v>
      </c>
      <c r="Q29" s="51">
        <v>-1659.703</v>
      </c>
      <c r="R29" s="51">
        <v>-1707.97894</v>
      </c>
    </row>
    <row r="30" spans="2:18" x14ac:dyDescent="0.25">
      <c r="B30" s="1"/>
      <c r="C30" s="58"/>
      <c r="D30" s="58"/>
      <c r="E30" s="58"/>
      <c r="F30" s="58"/>
      <c r="G30" s="58"/>
      <c r="H30" s="59"/>
      <c r="I30" s="58"/>
      <c r="J30" s="58"/>
      <c r="K30" s="58"/>
      <c r="L30" s="59"/>
      <c r="M30" s="58"/>
      <c r="N30" s="58"/>
      <c r="O30" s="58"/>
      <c r="P30" s="59"/>
      <c r="Q30" s="58"/>
      <c r="R30" s="58"/>
    </row>
    <row r="31" spans="2:18" x14ac:dyDescent="0.25">
      <c r="B31" s="2" t="s">
        <v>222</v>
      </c>
      <c r="C31" s="46"/>
      <c r="D31" s="46"/>
      <c r="E31" s="46"/>
      <c r="F31" s="46"/>
      <c r="G31" s="46"/>
      <c r="H31" s="101"/>
      <c r="I31" s="46"/>
      <c r="J31" s="46"/>
      <c r="K31" s="46"/>
      <c r="L31" s="101"/>
      <c r="M31" s="46"/>
      <c r="N31" s="46"/>
      <c r="O31" s="46"/>
      <c r="P31" s="101"/>
      <c r="Q31" s="46"/>
      <c r="R31" s="46"/>
    </row>
    <row r="32" spans="2:18" x14ac:dyDescent="0.25">
      <c r="B32" s="1" t="s">
        <v>223</v>
      </c>
      <c r="C32" s="44">
        <v>98</v>
      </c>
      <c r="D32" s="44">
        <v>212</v>
      </c>
      <c r="E32" s="44">
        <v>528</v>
      </c>
      <c r="F32" s="44">
        <v>732</v>
      </c>
      <c r="G32" s="44">
        <v>193</v>
      </c>
      <c r="H32" s="48">
        <v>209</v>
      </c>
      <c r="I32" s="44">
        <v>172</v>
      </c>
      <c r="J32" s="44">
        <v>150</v>
      </c>
      <c r="K32" s="44">
        <v>166</v>
      </c>
      <c r="L32" s="48">
        <v>301</v>
      </c>
      <c r="M32" s="44">
        <v>323</v>
      </c>
      <c r="N32" s="44">
        <v>329</v>
      </c>
      <c r="O32" s="44">
        <v>280</v>
      </c>
      <c r="P32" s="48">
        <v>247.90003000000002</v>
      </c>
      <c r="Q32" s="44">
        <v>408.32670000000019</v>
      </c>
      <c r="R32" s="44">
        <v>399.05267999999995</v>
      </c>
    </row>
    <row r="33" spans="2:18" x14ac:dyDescent="0.25">
      <c r="B33" s="1" t="s">
        <v>224</v>
      </c>
      <c r="C33" s="44">
        <v>36</v>
      </c>
      <c r="D33" s="44">
        <v>80</v>
      </c>
      <c r="E33" s="44">
        <v>359</v>
      </c>
      <c r="F33" s="44">
        <v>645</v>
      </c>
      <c r="G33" s="44">
        <v>224</v>
      </c>
      <c r="H33" s="48">
        <v>248</v>
      </c>
      <c r="I33" s="44">
        <v>273</v>
      </c>
      <c r="J33" s="44">
        <v>372</v>
      </c>
      <c r="K33" s="44">
        <v>398</v>
      </c>
      <c r="L33" s="48">
        <v>469</v>
      </c>
      <c r="M33" s="44">
        <v>558</v>
      </c>
      <c r="N33" s="44">
        <v>596</v>
      </c>
      <c r="O33" s="44">
        <v>670</v>
      </c>
      <c r="P33" s="48">
        <v>866.15473999999995</v>
      </c>
      <c r="Q33" s="44">
        <v>1096.5698799999998</v>
      </c>
      <c r="R33" s="44">
        <v>1351.3339699999999</v>
      </c>
    </row>
    <row r="34" spans="2:18" x14ac:dyDescent="0.25">
      <c r="B34" s="175" t="s">
        <v>225</v>
      </c>
      <c r="C34" s="58">
        <v>134</v>
      </c>
      <c r="D34" s="58">
        <v>292</v>
      </c>
      <c r="E34" s="58">
        <v>887</v>
      </c>
      <c r="F34" s="58">
        <v>1377</v>
      </c>
      <c r="G34" s="58">
        <v>417</v>
      </c>
      <c r="H34" s="59">
        <v>457</v>
      </c>
      <c r="I34" s="58">
        <v>445</v>
      </c>
      <c r="J34" s="58">
        <v>522</v>
      </c>
      <c r="K34" s="58">
        <v>564</v>
      </c>
      <c r="L34" s="59">
        <v>770</v>
      </c>
      <c r="M34" s="58">
        <v>881</v>
      </c>
      <c r="N34" s="58">
        <v>925</v>
      </c>
      <c r="O34" s="58">
        <v>950</v>
      </c>
      <c r="P34" s="59">
        <v>1114.05477</v>
      </c>
      <c r="Q34" s="58">
        <v>1504.8965800000001</v>
      </c>
      <c r="R34" s="58">
        <v>1750.3866499999999</v>
      </c>
    </row>
    <row r="35" spans="2:18" x14ac:dyDescent="0.25">
      <c r="B35" s="1" t="s">
        <v>226</v>
      </c>
      <c r="C35" s="44">
        <v>23</v>
      </c>
      <c r="D35" s="44">
        <v>15</v>
      </c>
      <c r="E35" s="44">
        <v>123</v>
      </c>
      <c r="F35" s="44">
        <v>138</v>
      </c>
      <c r="G35" s="44">
        <v>48</v>
      </c>
      <c r="H35" s="48">
        <v>41</v>
      </c>
      <c r="I35" s="44">
        <v>39</v>
      </c>
      <c r="J35" s="44">
        <v>35</v>
      </c>
      <c r="K35" s="44">
        <v>36</v>
      </c>
      <c r="L35" s="48">
        <v>58</v>
      </c>
      <c r="M35" s="44">
        <v>35</v>
      </c>
      <c r="N35" s="44">
        <v>44</v>
      </c>
      <c r="O35" s="44">
        <v>53</v>
      </c>
      <c r="P35" s="48">
        <v>90.177790000000002</v>
      </c>
      <c r="Q35" s="44">
        <v>67.430929999999989</v>
      </c>
      <c r="R35" s="44">
        <v>114</v>
      </c>
    </row>
    <row r="36" spans="2:18" x14ac:dyDescent="0.25">
      <c r="B36" s="4" t="s">
        <v>175</v>
      </c>
      <c r="C36" s="51">
        <v>157</v>
      </c>
      <c r="D36" s="51">
        <v>306</v>
      </c>
      <c r="E36" s="51">
        <v>1010</v>
      </c>
      <c r="F36" s="51">
        <v>1515</v>
      </c>
      <c r="G36" s="51">
        <v>465</v>
      </c>
      <c r="H36" s="50">
        <v>498</v>
      </c>
      <c r="I36" s="51">
        <v>484</v>
      </c>
      <c r="J36" s="51">
        <v>557</v>
      </c>
      <c r="K36" s="51">
        <v>600</v>
      </c>
      <c r="L36" s="50">
        <v>828</v>
      </c>
      <c r="M36" s="51">
        <v>916</v>
      </c>
      <c r="N36" s="51">
        <v>969</v>
      </c>
      <c r="O36" s="51">
        <v>1003</v>
      </c>
      <c r="P36" s="50">
        <v>1204.2325599999999</v>
      </c>
      <c r="Q36" s="51">
        <v>1572.3275100000001</v>
      </c>
      <c r="R36" s="51">
        <v>1864</v>
      </c>
    </row>
    <row r="37" spans="2:18" x14ac:dyDescent="0.25">
      <c r="B37" s="2"/>
      <c r="C37" s="58"/>
      <c r="D37" s="58"/>
      <c r="E37" s="58"/>
      <c r="F37" s="58"/>
      <c r="G37" s="58"/>
      <c r="H37" s="59"/>
      <c r="I37" s="58"/>
      <c r="J37" s="58"/>
      <c r="K37" s="58"/>
      <c r="L37" s="59"/>
      <c r="M37" s="58"/>
      <c r="N37" s="58"/>
      <c r="O37" s="58"/>
      <c r="P37" s="59"/>
      <c r="Q37" s="58"/>
      <c r="R37" s="58"/>
    </row>
    <row r="38" spans="2:18" s="98" customFormat="1" x14ac:dyDescent="0.25">
      <c r="B38" s="2" t="s">
        <v>227</v>
      </c>
      <c r="C38" s="99"/>
      <c r="D38" s="99"/>
      <c r="E38" s="99"/>
      <c r="F38" s="99"/>
      <c r="G38" s="99"/>
      <c r="H38" s="102"/>
      <c r="I38" s="99"/>
      <c r="J38" s="99"/>
      <c r="K38" s="99"/>
      <c r="L38" s="102"/>
      <c r="M38" s="99"/>
      <c r="N38" s="99"/>
      <c r="O38" s="99"/>
      <c r="P38" s="102"/>
      <c r="Q38" s="99"/>
      <c r="R38" s="99"/>
    </row>
    <row r="39" spans="2:18" x14ac:dyDescent="0.25">
      <c r="B39" s="145" t="s">
        <v>255</v>
      </c>
      <c r="C39" s="44" t="s">
        <v>71</v>
      </c>
      <c r="D39" s="44">
        <v>176</v>
      </c>
      <c r="E39" s="44">
        <v>383</v>
      </c>
      <c r="F39" s="44">
        <v>644</v>
      </c>
      <c r="G39" s="44">
        <v>165</v>
      </c>
      <c r="H39" s="48">
        <v>253</v>
      </c>
      <c r="I39" s="44">
        <v>311</v>
      </c>
      <c r="J39" s="44">
        <v>156</v>
      </c>
      <c r="K39" s="44">
        <v>117</v>
      </c>
      <c r="L39" s="48">
        <v>298</v>
      </c>
      <c r="M39" s="44">
        <v>281</v>
      </c>
      <c r="N39" s="44">
        <v>377</v>
      </c>
      <c r="O39" s="44">
        <v>262</v>
      </c>
      <c r="P39" s="48">
        <v>545</v>
      </c>
      <c r="Q39" s="44">
        <v>1671</v>
      </c>
      <c r="R39" s="44">
        <v>531</v>
      </c>
    </row>
    <row r="40" spans="2:18" x14ac:dyDescent="0.25">
      <c r="B40" s="2"/>
      <c r="C40" s="46"/>
      <c r="D40" s="46"/>
      <c r="E40" s="46"/>
      <c r="F40" s="46"/>
      <c r="G40" s="46"/>
      <c r="H40" s="101"/>
      <c r="I40" s="46"/>
      <c r="J40" s="46"/>
      <c r="K40" s="46"/>
      <c r="L40" s="101"/>
      <c r="M40" s="46"/>
      <c r="N40" s="46"/>
      <c r="O40" s="46"/>
      <c r="P40" s="101"/>
      <c r="Q40" s="46"/>
      <c r="R40" s="46"/>
    </row>
    <row r="41" spans="2:18" s="98" customFormat="1" x14ac:dyDescent="0.25">
      <c r="B41" s="9" t="s">
        <v>228</v>
      </c>
      <c r="C41" s="100"/>
      <c r="D41" s="100"/>
      <c r="E41" s="100"/>
      <c r="F41" s="100"/>
      <c r="G41" s="100"/>
      <c r="H41" s="103"/>
      <c r="I41" s="100"/>
      <c r="J41" s="100"/>
      <c r="K41" s="100"/>
      <c r="L41" s="103"/>
      <c r="M41" s="100"/>
      <c r="N41" s="100"/>
      <c r="O41" s="100"/>
      <c r="P41" s="103"/>
      <c r="Q41" s="100"/>
      <c r="R41" s="100"/>
    </row>
    <row r="42" spans="2:18" x14ac:dyDescent="0.25">
      <c r="B42" s="2" t="s">
        <v>267</v>
      </c>
      <c r="C42" s="97"/>
      <c r="D42" s="97"/>
      <c r="E42" s="97"/>
      <c r="F42" s="97"/>
      <c r="G42" s="97"/>
      <c r="H42" s="104"/>
      <c r="I42" s="97"/>
      <c r="J42" s="97"/>
      <c r="K42" s="97"/>
      <c r="L42" s="104"/>
      <c r="M42" s="97"/>
      <c r="N42" s="97"/>
      <c r="O42" s="97"/>
      <c r="P42" s="104"/>
      <c r="Q42" s="97"/>
      <c r="R42" s="97"/>
    </row>
    <row r="43" spans="2:18" x14ac:dyDescent="0.25">
      <c r="B43" s="1" t="s">
        <v>229</v>
      </c>
      <c r="C43" s="44" t="s">
        <v>71</v>
      </c>
      <c r="D43" s="44" t="s">
        <v>71</v>
      </c>
      <c r="E43" s="44" t="s">
        <v>71</v>
      </c>
      <c r="F43" s="44" t="s">
        <v>71</v>
      </c>
      <c r="G43" s="44">
        <v>43</v>
      </c>
      <c r="H43" s="48">
        <v>52</v>
      </c>
      <c r="I43" s="44">
        <v>53</v>
      </c>
      <c r="J43" s="44">
        <v>61</v>
      </c>
      <c r="K43" s="44">
        <v>53</v>
      </c>
      <c r="L43" s="48">
        <v>56</v>
      </c>
      <c r="M43" s="44">
        <v>67</v>
      </c>
      <c r="N43" s="44">
        <v>67</v>
      </c>
      <c r="O43" s="44">
        <v>64</v>
      </c>
      <c r="P43" s="48">
        <v>55</v>
      </c>
      <c r="Q43" s="44">
        <v>61</v>
      </c>
      <c r="R43" s="44">
        <v>62</v>
      </c>
    </row>
    <row r="44" spans="2:18" x14ac:dyDescent="0.25">
      <c r="B44" s="1" t="s">
        <v>230</v>
      </c>
      <c r="C44" s="44" t="s">
        <v>71</v>
      </c>
      <c r="D44" s="44" t="s">
        <v>71</v>
      </c>
      <c r="E44" s="44" t="s">
        <v>71</v>
      </c>
      <c r="F44" s="44" t="s">
        <v>71</v>
      </c>
      <c r="G44" s="44">
        <v>60</v>
      </c>
      <c r="H44" s="48">
        <v>73</v>
      </c>
      <c r="I44" s="44">
        <v>82</v>
      </c>
      <c r="J44" s="44">
        <v>89</v>
      </c>
      <c r="K44" s="44">
        <v>107</v>
      </c>
      <c r="L44" s="48">
        <v>124</v>
      </c>
      <c r="M44" s="44">
        <v>130</v>
      </c>
      <c r="N44" s="44">
        <v>149</v>
      </c>
      <c r="O44" s="44">
        <v>159</v>
      </c>
      <c r="P44" s="48">
        <v>167</v>
      </c>
      <c r="Q44" s="44">
        <v>173</v>
      </c>
      <c r="R44" s="44">
        <v>162</v>
      </c>
    </row>
    <row r="45" spans="2:18" x14ac:dyDescent="0.25">
      <c r="B45" s="4" t="s">
        <v>175</v>
      </c>
      <c r="C45" s="64" t="s">
        <v>71</v>
      </c>
      <c r="D45" s="64" t="s">
        <v>71</v>
      </c>
      <c r="E45" s="64" t="s">
        <v>71</v>
      </c>
      <c r="F45" s="64" t="s">
        <v>71</v>
      </c>
      <c r="G45" s="51">
        <v>103</v>
      </c>
      <c r="H45" s="50">
        <v>125</v>
      </c>
      <c r="I45" s="51">
        <v>135</v>
      </c>
      <c r="J45" s="51">
        <v>150</v>
      </c>
      <c r="K45" s="51">
        <v>160</v>
      </c>
      <c r="L45" s="50">
        <v>180</v>
      </c>
      <c r="M45" s="51">
        <v>197</v>
      </c>
      <c r="N45" s="51">
        <v>216</v>
      </c>
      <c r="O45" s="51">
        <v>223</v>
      </c>
      <c r="P45" s="50">
        <v>222</v>
      </c>
      <c r="Q45" s="51">
        <v>234</v>
      </c>
      <c r="R45" s="51">
        <v>224</v>
      </c>
    </row>
    <row r="46" spans="2:18" x14ac:dyDescent="0.25">
      <c r="B46" s="2"/>
      <c r="C46" s="58"/>
      <c r="D46" s="58"/>
      <c r="E46" s="58"/>
      <c r="F46" s="58"/>
      <c r="G46" s="58"/>
      <c r="H46" s="59"/>
      <c r="I46" s="58"/>
      <c r="J46" s="58"/>
      <c r="K46" s="58"/>
      <c r="L46" s="59"/>
      <c r="M46" s="58"/>
      <c r="N46" s="58"/>
      <c r="O46" s="58"/>
      <c r="P46" s="59"/>
      <c r="Q46" s="58"/>
      <c r="R46" s="58"/>
    </row>
    <row r="47" spans="2:18" x14ac:dyDescent="0.25">
      <c r="B47" s="2" t="s">
        <v>231</v>
      </c>
      <c r="C47" s="44"/>
      <c r="D47" s="44"/>
      <c r="E47" s="44"/>
      <c r="F47" s="44"/>
      <c r="G47" s="44"/>
      <c r="H47" s="48"/>
      <c r="I47" s="44"/>
      <c r="J47" s="44"/>
      <c r="K47" s="44"/>
      <c r="L47" s="48"/>
      <c r="M47" s="44"/>
      <c r="N47" s="44"/>
      <c r="O47" s="44"/>
      <c r="P47" s="48"/>
      <c r="Q47" s="44"/>
      <c r="R47" s="44"/>
    </row>
    <row r="48" spans="2:18" x14ac:dyDescent="0.25">
      <c r="B48" s="75" t="s">
        <v>232</v>
      </c>
      <c r="C48" s="44" t="s">
        <v>71</v>
      </c>
      <c r="D48" s="44" t="s">
        <v>71</v>
      </c>
      <c r="E48" s="44" t="s">
        <v>71</v>
      </c>
      <c r="F48" s="44" t="s">
        <v>71</v>
      </c>
      <c r="G48" s="44">
        <v>1359</v>
      </c>
      <c r="H48" s="48">
        <v>2076.1099999999997</v>
      </c>
      <c r="I48" s="44">
        <v>2551.46</v>
      </c>
      <c r="J48" s="44">
        <v>3673</v>
      </c>
      <c r="K48" s="44">
        <v>4036</v>
      </c>
      <c r="L48" s="48">
        <v>5107</v>
      </c>
      <c r="M48" s="44">
        <v>6141</v>
      </c>
      <c r="N48" s="44">
        <v>6473</v>
      </c>
      <c r="O48" s="44">
        <v>7240</v>
      </c>
      <c r="P48" s="48">
        <v>8025</v>
      </c>
      <c r="Q48" s="44">
        <v>9380</v>
      </c>
      <c r="R48" s="44">
        <v>9639</v>
      </c>
    </row>
    <row r="49" spans="2:18" x14ac:dyDescent="0.25">
      <c r="B49" s="75" t="s">
        <v>233</v>
      </c>
      <c r="C49" s="44" t="s">
        <v>71</v>
      </c>
      <c r="D49" s="44" t="s">
        <v>71</v>
      </c>
      <c r="E49" s="44" t="s">
        <v>71</v>
      </c>
      <c r="F49" s="44" t="s">
        <v>71</v>
      </c>
      <c r="G49" s="44">
        <v>1006</v>
      </c>
      <c r="H49" s="48">
        <v>1109</v>
      </c>
      <c r="I49" s="44">
        <v>1042</v>
      </c>
      <c r="J49" s="44">
        <v>963</v>
      </c>
      <c r="K49" s="44">
        <v>1079</v>
      </c>
      <c r="L49" s="48">
        <v>1280</v>
      </c>
      <c r="M49" s="44">
        <v>1329</v>
      </c>
      <c r="N49" s="44">
        <v>1351</v>
      </c>
      <c r="O49" s="44">
        <v>1346</v>
      </c>
      <c r="P49" s="48">
        <v>1411</v>
      </c>
      <c r="Q49" s="44">
        <v>1519</v>
      </c>
      <c r="R49" s="44">
        <v>1513</v>
      </c>
    </row>
    <row r="50" spans="2:18" x14ac:dyDescent="0.25">
      <c r="B50" s="75" t="s">
        <v>234</v>
      </c>
      <c r="C50" s="44" t="s">
        <v>71</v>
      </c>
      <c r="D50" s="44" t="s">
        <v>71</v>
      </c>
      <c r="E50" s="44" t="s">
        <v>71</v>
      </c>
      <c r="F50" s="44" t="s">
        <v>71</v>
      </c>
      <c r="G50" s="44">
        <v>744</v>
      </c>
      <c r="H50" s="48">
        <v>789.79</v>
      </c>
      <c r="I50" s="44">
        <v>851.4</v>
      </c>
      <c r="J50" s="44">
        <v>1094</v>
      </c>
      <c r="K50" s="44">
        <v>1210</v>
      </c>
      <c r="L50" s="48">
        <v>1499</v>
      </c>
      <c r="M50" s="44">
        <v>1594</v>
      </c>
      <c r="N50" s="44">
        <v>1700</v>
      </c>
      <c r="O50" s="44">
        <v>4174</v>
      </c>
      <c r="P50" s="48">
        <v>4441</v>
      </c>
      <c r="Q50" s="44">
        <v>4832</v>
      </c>
      <c r="R50" s="44">
        <v>5091</v>
      </c>
    </row>
    <row r="51" spans="2:18" x14ac:dyDescent="0.25">
      <c r="B51" s="106" t="s">
        <v>175</v>
      </c>
      <c r="C51" s="64" t="s">
        <v>71</v>
      </c>
      <c r="D51" s="64" t="s">
        <v>71</v>
      </c>
      <c r="E51" s="64" t="s">
        <v>71</v>
      </c>
      <c r="F51" s="64" t="s">
        <v>71</v>
      </c>
      <c r="G51" s="51">
        <v>3109</v>
      </c>
      <c r="H51" s="50">
        <v>3974.8999999999996</v>
      </c>
      <c r="I51" s="51">
        <v>4444.8599999999997</v>
      </c>
      <c r="J51" s="51">
        <v>5730</v>
      </c>
      <c r="K51" s="51">
        <v>6325</v>
      </c>
      <c r="L51" s="50">
        <v>7886</v>
      </c>
      <c r="M51" s="51">
        <v>9064</v>
      </c>
      <c r="N51" s="51">
        <v>9524</v>
      </c>
      <c r="O51" s="51">
        <v>12760</v>
      </c>
      <c r="P51" s="50">
        <v>13877</v>
      </c>
      <c r="Q51" s="51">
        <v>15731</v>
      </c>
      <c r="R51" s="51">
        <v>16243</v>
      </c>
    </row>
    <row r="52" spans="2:18" x14ac:dyDescent="0.25">
      <c r="B52" s="74"/>
      <c r="C52" s="46"/>
      <c r="D52" s="46"/>
      <c r="E52" s="46"/>
      <c r="F52" s="46"/>
      <c r="G52" s="46"/>
      <c r="H52" s="101"/>
      <c r="I52" s="46"/>
      <c r="J52" s="46"/>
      <c r="K52" s="46"/>
      <c r="L52" s="101"/>
      <c r="M52" s="46"/>
      <c r="N52" s="46"/>
      <c r="O52" s="46"/>
      <c r="P52" s="101"/>
      <c r="Q52" s="46"/>
      <c r="R52" s="46"/>
    </row>
    <row r="53" spans="2:18" x14ac:dyDescent="0.25">
      <c r="B53" s="74" t="s">
        <v>235</v>
      </c>
      <c r="C53" s="46"/>
      <c r="D53" s="46"/>
      <c r="E53" s="46"/>
      <c r="F53" s="46"/>
      <c r="G53" s="46"/>
      <c r="H53" s="101"/>
      <c r="I53" s="46"/>
      <c r="J53" s="46"/>
      <c r="K53" s="46"/>
      <c r="L53" s="101"/>
      <c r="M53" s="46"/>
      <c r="N53" s="46"/>
      <c r="O53" s="46"/>
      <c r="P53" s="101"/>
      <c r="Q53" s="46"/>
      <c r="R53" s="46"/>
    </row>
    <row r="54" spans="2:18" x14ac:dyDescent="0.25">
      <c r="B54" s="75" t="s">
        <v>236</v>
      </c>
      <c r="C54" s="44" t="s">
        <v>71</v>
      </c>
      <c r="D54" s="44" t="s">
        <v>71</v>
      </c>
      <c r="E54" s="44" t="s">
        <v>71</v>
      </c>
      <c r="F54" s="44" t="s">
        <v>71</v>
      </c>
      <c r="G54" s="44">
        <v>58</v>
      </c>
      <c r="H54" s="48">
        <v>55</v>
      </c>
      <c r="I54" s="44">
        <v>56</v>
      </c>
      <c r="J54" s="44">
        <v>57</v>
      </c>
      <c r="K54" s="44">
        <v>66</v>
      </c>
      <c r="L54" s="48">
        <v>67</v>
      </c>
      <c r="M54" s="44">
        <v>69</v>
      </c>
      <c r="N54" s="44">
        <v>66</v>
      </c>
      <c r="O54" s="44">
        <v>63</v>
      </c>
      <c r="P54" s="48">
        <v>63</v>
      </c>
      <c r="Q54" s="44">
        <v>60</v>
      </c>
      <c r="R54" s="44">
        <v>59</v>
      </c>
    </row>
    <row r="55" spans="2:18" x14ac:dyDescent="0.25">
      <c r="B55" s="75" t="s">
        <v>237</v>
      </c>
      <c r="C55" s="44" t="s">
        <v>71</v>
      </c>
      <c r="D55" s="44" t="s">
        <v>71</v>
      </c>
      <c r="E55" s="44" t="s">
        <v>71</v>
      </c>
      <c r="F55" s="44" t="s">
        <v>71</v>
      </c>
      <c r="G55" s="44">
        <v>26</v>
      </c>
      <c r="H55" s="48">
        <v>33</v>
      </c>
      <c r="I55" s="44">
        <v>46</v>
      </c>
      <c r="J55" s="44">
        <v>56</v>
      </c>
      <c r="K55" s="44">
        <v>60</v>
      </c>
      <c r="L55" s="48">
        <v>69</v>
      </c>
      <c r="M55" s="44">
        <v>82</v>
      </c>
      <c r="N55" s="44">
        <v>88</v>
      </c>
      <c r="O55" s="44">
        <v>118</v>
      </c>
      <c r="P55" s="48">
        <v>120</v>
      </c>
      <c r="Q55" s="44">
        <v>132</v>
      </c>
      <c r="R55" s="44">
        <v>134</v>
      </c>
    </row>
    <row r="56" spans="2:18" x14ac:dyDescent="0.25">
      <c r="B56" s="106" t="s">
        <v>175</v>
      </c>
      <c r="C56" s="51" t="s">
        <v>71</v>
      </c>
      <c r="D56" s="51" t="s">
        <v>71</v>
      </c>
      <c r="E56" s="51" t="s">
        <v>71</v>
      </c>
      <c r="F56" s="51" t="s">
        <v>71</v>
      </c>
      <c r="G56" s="51">
        <v>84</v>
      </c>
      <c r="H56" s="50">
        <v>88</v>
      </c>
      <c r="I56" s="51">
        <v>102</v>
      </c>
      <c r="J56" s="51">
        <v>113</v>
      </c>
      <c r="K56" s="51">
        <v>126</v>
      </c>
      <c r="L56" s="50">
        <v>136</v>
      </c>
      <c r="M56" s="51">
        <v>151</v>
      </c>
      <c r="N56" s="51">
        <v>154</v>
      </c>
      <c r="O56" s="51">
        <v>181</v>
      </c>
      <c r="P56" s="50">
        <v>183</v>
      </c>
      <c r="Q56" s="51">
        <v>192</v>
      </c>
      <c r="R56" s="51">
        <v>193</v>
      </c>
    </row>
    <row r="57" spans="2:18" x14ac:dyDescent="0.25">
      <c r="B57" s="74"/>
      <c r="C57" s="46"/>
      <c r="D57" s="46"/>
      <c r="E57" s="46"/>
      <c r="F57" s="46"/>
      <c r="G57" s="46"/>
      <c r="H57" s="101"/>
      <c r="I57" s="46"/>
      <c r="J57" s="46"/>
      <c r="K57" s="46"/>
      <c r="L57" s="101"/>
      <c r="M57" s="46"/>
      <c r="N57" s="46"/>
      <c r="O57" s="46"/>
      <c r="P57" s="101"/>
      <c r="Q57" s="46"/>
      <c r="R57" s="46"/>
    </row>
    <row r="58" spans="2:18" x14ac:dyDescent="0.25">
      <c r="B58" s="74" t="s">
        <v>179</v>
      </c>
      <c r="C58" s="44" t="s">
        <v>71</v>
      </c>
      <c r="D58" s="44" t="s">
        <v>71</v>
      </c>
      <c r="E58" s="44" t="s">
        <v>71</v>
      </c>
      <c r="F58" s="44" t="s">
        <v>71</v>
      </c>
      <c r="G58" s="58">
        <v>160</v>
      </c>
      <c r="H58" s="59">
        <v>174</v>
      </c>
      <c r="I58" s="58">
        <v>195</v>
      </c>
      <c r="J58" s="58">
        <v>208</v>
      </c>
      <c r="K58" s="58">
        <v>225</v>
      </c>
      <c r="L58" s="59">
        <v>247</v>
      </c>
      <c r="M58" s="58">
        <v>262</v>
      </c>
      <c r="N58" s="58">
        <v>271</v>
      </c>
      <c r="O58" s="58">
        <v>815</v>
      </c>
      <c r="P58" s="59">
        <v>816</v>
      </c>
      <c r="Q58" s="58">
        <v>827</v>
      </c>
      <c r="R58" s="58">
        <v>876</v>
      </c>
    </row>
    <row r="59" spans="2:18" x14ac:dyDescent="0.25">
      <c r="B59" s="74"/>
      <c r="C59" s="46"/>
      <c r="D59" s="46"/>
      <c r="E59" s="46"/>
      <c r="F59" s="46"/>
      <c r="G59" s="46"/>
      <c r="H59" s="101"/>
      <c r="I59" s="46"/>
      <c r="J59" s="46"/>
      <c r="K59" s="46"/>
      <c r="L59" s="101"/>
      <c r="M59" s="46"/>
      <c r="N59" s="46"/>
      <c r="O59" s="46"/>
      <c r="P59" s="101"/>
      <c r="Q59" s="46"/>
      <c r="R59" s="46"/>
    </row>
    <row r="60" spans="2:18" x14ac:dyDescent="0.25">
      <c r="B60" s="74" t="s">
        <v>238</v>
      </c>
      <c r="C60" s="46"/>
      <c r="D60" s="46"/>
      <c r="E60" s="46"/>
      <c r="F60" s="46"/>
      <c r="G60" s="46"/>
      <c r="H60" s="101"/>
      <c r="I60" s="46"/>
      <c r="J60" s="46"/>
      <c r="K60" s="46"/>
      <c r="L60" s="101"/>
      <c r="M60" s="46"/>
      <c r="N60" s="46"/>
      <c r="O60" s="46"/>
      <c r="P60" s="101"/>
      <c r="Q60" s="46"/>
      <c r="R60" s="46"/>
    </row>
    <row r="61" spans="2:18" x14ac:dyDescent="0.25">
      <c r="B61" s="75" t="s">
        <v>239</v>
      </c>
      <c r="C61" s="44">
        <v>0</v>
      </c>
      <c r="D61" s="44">
        <v>0</v>
      </c>
      <c r="E61" s="44">
        <v>2</v>
      </c>
      <c r="F61" s="44">
        <v>3</v>
      </c>
      <c r="G61" s="44">
        <v>3</v>
      </c>
      <c r="H61" s="48">
        <v>4</v>
      </c>
      <c r="I61" s="44">
        <v>5</v>
      </c>
      <c r="J61" s="44">
        <v>5</v>
      </c>
      <c r="K61" s="44">
        <v>5</v>
      </c>
      <c r="L61" s="48">
        <v>7</v>
      </c>
      <c r="M61" s="44">
        <v>7</v>
      </c>
      <c r="N61" s="44">
        <v>7</v>
      </c>
      <c r="O61" s="44">
        <v>9</v>
      </c>
      <c r="P61" s="48">
        <v>9</v>
      </c>
      <c r="Q61" s="44">
        <v>10</v>
      </c>
      <c r="R61" s="44">
        <v>10</v>
      </c>
    </row>
    <row r="62" spans="2:18" x14ac:dyDescent="0.25">
      <c r="B62" s="75" t="s">
        <v>240</v>
      </c>
      <c r="C62" s="44">
        <v>1</v>
      </c>
      <c r="D62" s="44">
        <v>4</v>
      </c>
      <c r="E62" s="44">
        <v>6</v>
      </c>
      <c r="F62" s="44">
        <v>16</v>
      </c>
      <c r="G62" s="44">
        <v>17</v>
      </c>
      <c r="H62" s="48">
        <v>18</v>
      </c>
      <c r="I62" s="44">
        <v>26</v>
      </c>
      <c r="J62" s="44">
        <v>36</v>
      </c>
      <c r="K62" s="44">
        <v>40</v>
      </c>
      <c r="L62" s="48">
        <v>45</v>
      </c>
      <c r="M62" s="44">
        <v>58</v>
      </c>
      <c r="N62" s="44">
        <v>66</v>
      </c>
      <c r="O62" s="44">
        <v>72</v>
      </c>
      <c r="P62" s="48">
        <v>74</v>
      </c>
      <c r="Q62" s="44">
        <v>79</v>
      </c>
      <c r="R62" s="44">
        <v>86</v>
      </c>
    </row>
    <row r="63" spans="2:18" x14ac:dyDescent="0.25">
      <c r="B63" s="75" t="s">
        <v>241</v>
      </c>
      <c r="C63" s="44">
        <v>1</v>
      </c>
      <c r="D63" s="44">
        <v>4</v>
      </c>
      <c r="E63" s="44">
        <v>8</v>
      </c>
      <c r="F63" s="44">
        <v>19</v>
      </c>
      <c r="G63" s="44">
        <v>20</v>
      </c>
      <c r="H63" s="48">
        <v>22</v>
      </c>
      <c r="I63" s="44">
        <v>31</v>
      </c>
      <c r="J63" s="44">
        <v>41</v>
      </c>
      <c r="K63" s="44">
        <v>45</v>
      </c>
      <c r="L63" s="48">
        <v>52</v>
      </c>
      <c r="M63" s="44">
        <v>65</v>
      </c>
      <c r="N63" s="44">
        <v>73</v>
      </c>
      <c r="O63" s="44">
        <v>81</v>
      </c>
      <c r="P63" s="48">
        <v>83</v>
      </c>
      <c r="Q63" s="44">
        <v>89</v>
      </c>
      <c r="R63" s="44">
        <v>96</v>
      </c>
    </row>
    <row r="64" spans="2:18" x14ac:dyDescent="0.25">
      <c r="B64" s="75" t="s">
        <v>242</v>
      </c>
      <c r="C64" s="44">
        <v>0</v>
      </c>
      <c r="D64" s="44">
        <v>82</v>
      </c>
      <c r="E64" s="44">
        <v>1598</v>
      </c>
      <c r="F64" s="44">
        <v>3433</v>
      </c>
      <c r="G64" s="44">
        <v>3454</v>
      </c>
      <c r="H64" s="48">
        <v>5487</v>
      </c>
      <c r="I64" s="44">
        <v>6736</v>
      </c>
      <c r="J64" s="44">
        <v>8496</v>
      </c>
      <c r="K64" s="44">
        <v>9477</v>
      </c>
      <c r="L64" s="48">
        <v>18619</v>
      </c>
      <c r="M64" s="44">
        <v>23036</v>
      </c>
      <c r="N64" s="44">
        <v>24385</v>
      </c>
      <c r="O64" s="44">
        <v>51038</v>
      </c>
      <c r="P64" s="48">
        <v>51901</v>
      </c>
      <c r="Q64" s="44">
        <v>57039</v>
      </c>
      <c r="R64" s="44">
        <v>64544</v>
      </c>
    </row>
    <row r="65" spans="2:18" x14ac:dyDescent="0.25">
      <c r="B65" s="75" t="s">
        <v>243</v>
      </c>
      <c r="C65" s="44">
        <v>0</v>
      </c>
      <c r="D65" s="44">
        <v>10</v>
      </c>
      <c r="E65" s="44">
        <v>649</v>
      </c>
      <c r="F65" s="44">
        <v>1010</v>
      </c>
      <c r="G65" s="44">
        <v>1010</v>
      </c>
      <c r="H65" s="48">
        <v>4248</v>
      </c>
      <c r="I65" s="44">
        <v>6215</v>
      </c>
      <c r="J65" s="44">
        <v>6648</v>
      </c>
      <c r="K65" s="44">
        <v>7484</v>
      </c>
      <c r="L65" s="48">
        <v>20595</v>
      </c>
      <c r="M65" s="44">
        <v>22142</v>
      </c>
      <c r="N65" s="44">
        <v>22206</v>
      </c>
      <c r="O65" s="44">
        <v>30103</v>
      </c>
      <c r="P65" s="48">
        <v>30754</v>
      </c>
      <c r="Q65" s="44">
        <v>31936</v>
      </c>
      <c r="R65" s="44">
        <v>33195</v>
      </c>
    </row>
    <row r="66" spans="2:18" x14ac:dyDescent="0.25">
      <c r="B66" s="75" t="s">
        <v>244</v>
      </c>
      <c r="C66" s="44">
        <v>0</v>
      </c>
      <c r="D66" s="44">
        <v>92</v>
      </c>
      <c r="E66" s="44">
        <v>2247</v>
      </c>
      <c r="F66" s="44">
        <v>4443</v>
      </c>
      <c r="G66" s="44">
        <v>4464</v>
      </c>
      <c r="H66" s="48">
        <v>9735</v>
      </c>
      <c r="I66" s="44">
        <v>12951</v>
      </c>
      <c r="J66" s="44">
        <v>15144</v>
      </c>
      <c r="K66" s="44">
        <v>16961</v>
      </c>
      <c r="L66" s="48">
        <v>39214</v>
      </c>
      <c r="M66" s="44">
        <v>45178</v>
      </c>
      <c r="N66" s="44">
        <v>46591</v>
      </c>
      <c r="O66" s="44">
        <v>81141</v>
      </c>
      <c r="P66" s="48">
        <v>82655</v>
      </c>
      <c r="Q66" s="44">
        <v>88975</v>
      </c>
      <c r="R66" s="44">
        <v>97739</v>
      </c>
    </row>
    <row r="67" spans="2:18" x14ac:dyDescent="0.25">
      <c r="B67" s="75"/>
      <c r="C67" s="44"/>
      <c r="D67" s="44"/>
      <c r="E67" s="44"/>
      <c r="F67" s="44"/>
      <c r="G67" s="44"/>
      <c r="H67" s="48"/>
      <c r="I67" s="44"/>
      <c r="J67" s="44"/>
      <c r="K67" s="44"/>
      <c r="L67" s="48"/>
      <c r="M67" s="44"/>
      <c r="N67" s="44"/>
      <c r="O67" s="44"/>
      <c r="P67" s="48"/>
      <c r="Q67" s="44"/>
      <c r="R67" s="44"/>
    </row>
    <row r="68" spans="2:18" x14ac:dyDescent="0.25">
      <c r="B68" s="75"/>
      <c r="C68" s="44"/>
      <c r="D68" s="44"/>
      <c r="E68" s="44"/>
      <c r="F68" s="44"/>
      <c r="G68" s="44"/>
      <c r="H68" s="48"/>
      <c r="I68" s="44"/>
      <c r="J68" s="44"/>
      <c r="K68" s="44"/>
      <c r="L68" s="48"/>
      <c r="M68" s="44"/>
      <c r="N68" s="44"/>
      <c r="O68" s="44"/>
      <c r="P68" s="48"/>
      <c r="Q68" s="44"/>
      <c r="R68" s="44"/>
    </row>
    <row r="69" spans="2:18" x14ac:dyDescent="0.25">
      <c r="B69" s="75" t="s">
        <v>259</v>
      </c>
      <c r="C69" s="44"/>
      <c r="D69" s="44"/>
      <c r="E69" s="44"/>
      <c r="F69" s="44"/>
      <c r="G69" s="44"/>
      <c r="H69" s="48"/>
      <c r="I69" s="44"/>
      <c r="J69" s="44"/>
      <c r="K69" s="44"/>
      <c r="L69" s="48"/>
      <c r="M69" s="44"/>
      <c r="N69" s="44"/>
      <c r="O69" s="44"/>
      <c r="P69" s="48"/>
      <c r="Q69" s="44"/>
      <c r="R69" s="44"/>
    </row>
    <row r="70" spans="2:18" x14ac:dyDescent="0.25">
      <c r="B70" s="75" t="s">
        <v>260</v>
      </c>
      <c r="C70" s="44"/>
      <c r="D70" s="44"/>
      <c r="E70" s="44"/>
      <c r="F70" s="44"/>
      <c r="G70" s="44"/>
      <c r="H70" s="48"/>
      <c r="I70" s="44"/>
      <c r="J70" s="44"/>
      <c r="K70" s="44"/>
      <c r="L70" s="48"/>
      <c r="M70" s="44"/>
      <c r="N70" s="44"/>
      <c r="O70" s="44"/>
      <c r="P70" s="48"/>
      <c r="Q70" s="44"/>
      <c r="R70" s="44"/>
    </row>
    <row r="71" spans="2:18" s="169" customFormat="1" x14ac:dyDescent="0.25">
      <c r="B71" s="167"/>
      <c r="C71" s="168"/>
      <c r="D71" s="168"/>
      <c r="E71" s="168"/>
      <c r="F71" s="168"/>
      <c r="G71" s="30"/>
      <c r="H71" s="161"/>
      <c r="I71" s="30"/>
      <c r="J71" s="30"/>
      <c r="K71" s="30"/>
      <c r="L71" s="71"/>
      <c r="M71" s="67"/>
      <c r="N71" s="67"/>
      <c r="O71" s="67"/>
      <c r="P71" s="71"/>
      <c r="Q71" s="67"/>
      <c r="R71" s="67"/>
    </row>
    <row r="72" spans="2:18" x14ac:dyDescent="0.25">
      <c r="B72" s="75"/>
      <c r="C72" s="44"/>
      <c r="D72" s="44"/>
      <c r="E72" s="44"/>
      <c r="F72" s="44"/>
      <c r="G72" s="44"/>
      <c r="H72" s="48"/>
      <c r="I72" s="44"/>
      <c r="J72" s="44"/>
      <c r="K72" s="44"/>
      <c r="L72" s="48"/>
      <c r="M72" s="44"/>
      <c r="N72" s="44"/>
      <c r="O72" s="44"/>
      <c r="P72" s="48"/>
      <c r="Q72" s="44"/>
      <c r="R72" s="44"/>
    </row>
    <row r="73" spans="2:18" x14ac:dyDescent="0.25">
      <c r="B73" s="47"/>
      <c r="C73" s="44"/>
      <c r="D73" s="44"/>
      <c r="E73" s="44"/>
      <c r="F73" s="44"/>
      <c r="G73" s="44"/>
      <c r="H73" s="48"/>
      <c r="I73" s="44"/>
      <c r="J73" s="44"/>
      <c r="K73" s="44"/>
      <c r="L73" s="48"/>
      <c r="M73" s="44"/>
      <c r="N73" s="44"/>
      <c r="O73" s="44"/>
      <c r="P73" s="48"/>
      <c r="Q73" s="44"/>
      <c r="R73" s="44"/>
    </row>
    <row r="74" spans="2:18" x14ac:dyDescent="0.25">
      <c r="B74" s="47" t="s">
        <v>60</v>
      </c>
      <c r="C74" s="44"/>
      <c r="D74" s="44"/>
      <c r="E74" s="44"/>
      <c r="F74" s="44"/>
      <c r="G74" s="44"/>
      <c r="H74" s="48"/>
      <c r="I74" s="44"/>
      <c r="J74" s="44"/>
      <c r="K74" s="44"/>
      <c r="L74" s="48"/>
      <c r="M74" s="44"/>
      <c r="N74" s="44"/>
      <c r="O74" s="45"/>
      <c r="P74" s="44"/>
      <c r="Q74" s="44"/>
      <c r="R74" s="44"/>
    </row>
    <row r="75" spans="2:18" x14ac:dyDescent="0.25">
      <c r="B75" s="112" t="s">
        <v>227</v>
      </c>
      <c r="C75" s="113"/>
      <c r="D75" s="113"/>
      <c r="E75" s="113"/>
      <c r="F75" s="113"/>
      <c r="G75" s="113"/>
      <c r="H75" s="118">
        <v>511.51697999999999</v>
      </c>
      <c r="I75" s="114">
        <v>604.81403</v>
      </c>
      <c r="J75" s="114">
        <v>551.77770000000021</v>
      </c>
      <c r="K75" s="114">
        <v>512.60739999999987</v>
      </c>
      <c r="L75" s="118">
        <v>697.23952999999983</v>
      </c>
      <c r="M75" s="114">
        <v>775.62373999999977</v>
      </c>
      <c r="N75" s="114">
        <v>859.21606000000008</v>
      </c>
      <c r="O75" s="122">
        <v>1044.7878799999999</v>
      </c>
      <c r="P75" s="114">
        <v>1216.5110600000005</v>
      </c>
      <c r="Q75" s="114">
        <v>2352.9353700000001</v>
      </c>
      <c r="R75" s="114">
        <v>2254.8450799999991</v>
      </c>
    </row>
    <row r="76" spans="2:18" x14ac:dyDescent="0.25">
      <c r="B76" s="112" t="s">
        <v>245</v>
      </c>
      <c r="C76" s="113"/>
      <c r="D76" s="113"/>
      <c r="E76" s="113"/>
      <c r="F76" s="113"/>
      <c r="G76" s="113"/>
      <c r="H76" s="118">
        <v>2274.3871199999999</v>
      </c>
      <c r="I76" s="114">
        <v>2449.4758999999999</v>
      </c>
      <c r="J76" s="114">
        <v>2822.9477900000006</v>
      </c>
      <c r="K76" s="114">
        <v>3220.6439399999995</v>
      </c>
      <c r="L76" s="118">
        <v>3876.8246699999995</v>
      </c>
      <c r="M76" s="114">
        <v>4541.6743800000004</v>
      </c>
      <c r="N76" s="114">
        <v>5134.3946399999995</v>
      </c>
      <c r="O76" s="122">
        <v>6072.8360600000005</v>
      </c>
      <c r="P76" s="114">
        <v>6837.9700099999991</v>
      </c>
      <c r="Q76" s="114">
        <v>7588.96054</v>
      </c>
      <c r="R76" s="114">
        <v>8206.6184699999994</v>
      </c>
    </row>
    <row r="77" spans="2:18" x14ac:dyDescent="0.25">
      <c r="B77" s="112" t="s">
        <v>246</v>
      </c>
      <c r="C77" s="75"/>
      <c r="D77" s="75"/>
      <c r="E77" s="75"/>
      <c r="F77" s="75"/>
      <c r="G77" s="75"/>
      <c r="H77" s="118">
        <v>179.59633000000002</v>
      </c>
      <c r="I77" s="114">
        <v>175.91411000000005</v>
      </c>
      <c r="J77" s="114">
        <v>130.88357999999997</v>
      </c>
      <c r="K77" s="114">
        <v>109.92427999999997</v>
      </c>
      <c r="L77" s="118">
        <v>121.86694</v>
      </c>
      <c r="M77" s="114">
        <v>122.40230999999994</v>
      </c>
      <c r="N77" s="114">
        <v>129.79122000000007</v>
      </c>
      <c r="O77" s="122">
        <v>156.24812000000003</v>
      </c>
      <c r="P77" s="114">
        <v>202.96405000000007</v>
      </c>
      <c r="Q77" s="114">
        <v>247.55501000000004</v>
      </c>
      <c r="R77" s="114">
        <v>275.5606699999999</v>
      </c>
    </row>
    <row r="78" spans="2:18" x14ac:dyDescent="0.25">
      <c r="B78" s="115" t="s">
        <v>60</v>
      </c>
      <c r="C78" s="75"/>
      <c r="D78" s="75"/>
      <c r="E78" s="75"/>
      <c r="F78" s="75"/>
      <c r="G78" s="75"/>
      <c r="H78" s="119">
        <v>2965.5004299999996</v>
      </c>
      <c r="I78" s="116">
        <v>3230.2040400000001</v>
      </c>
      <c r="J78" s="116">
        <v>3505.6090700000009</v>
      </c>
      <c r="K78" s="116">
        <v>3843.1756199999995</v>
      </c>
      <c r="L78" s="119">
        <v>4695.9311399999988</v>
      </c>
      <c r="M78" s="116">
        <v>5439.7004300000008</v>
      </c>
      <c r="N78" s="116">
        <v>6123.4019199999993</v>
      </c>
      <c r="O78" s="123">
        <v>7273.8720600000006</v>
      </c>
      <c r="P78" s="116">
        <v>8257.4451200000003</v>
      </c>
      <c r="Q78" s="116">
        <v>10189.450919999999</v>
      </c>
      <c r="R78" s="116">
        <v>10737.024219999999</v>
      </c>
    </row>
    <row r="79" spans="2:18" x14ac:dyDescent="0.25">
      <c r="B79" s="112" t="s">
        <v>247</v>
      </c>
      <c r="C79" s="75"/>
      <c r="D79" s="75"/>
      <c r="E79" s="75"/>
      <c r="F79" s="75"/>
      <c r="G79" s="75"/>
      <c r="H79" s="118">
        <v>1502.7120200000002</v>
      </c>
      <c r="I79" s="114">
        <v>1645.2100200000002</v>
      </c>
      <c r="J79" s="114">
        <v>1539.4847999999995</v>
      </c>
      <c r="K79" s="114">
        <v>1742.5817500000001</v>
      </c>
      <c r="L79" s="118">
        <v>3423.7369500000004</v>
      </c>
      <c r="M79" s="114">
        <v>3380.9294799999993</v>
      </c>
      <c r="N79" s="114">
        <v>3782.7330300000008</v>
      </c>
      <c r="O79" s="122">
        <v>24097.425109999996</v>
      </c>
      <c r="P79" s="114">
        <v>24756.998660000001</v>
      </c>
      <c r="Q79" s="114">
        <v>27595.080349999997</v>
      </c>
      <c r="R79" s="114">
        <v>31963.390000000007</v>
      </c>
    </row>
    <row r="80" spans="2:18" x14ac:dyDescent="0.25">
      <c r="B80" s="112" t="s">
        <v>59</v>
      </c>
      <c r="C80" s="75"/>
      <c r="D80" s="75"/>
      <c r="E80" s="75"/>
      <c r="F80" s="75"/>
      <c r="G80" s="75"/>
      <c r="H80" s="118">
        <v>6018.3737899999996</v>
      </c>
      <c r="I80" s="114">
        <v>8647.5584299999991</v>
      </c>
      <c r="J80" s="114">
        <v>9691.8416799999977</v>
      </c>
      <c r="K80" s="114">
        <v>11380.90367</v>
      </c>
      <c r="L80" s="118">
        <v>20156.798899999998</v>
      </c>
      <c r="M80" s="114">
        <v>24622.189299999998</v>
      </c>
      <c r="N80" s="114">
        <v>25457.575629999996</v>
      </c>
      <c r="O80" s="122">
        <v>42623.709360000001</v>
      </c>
      <c r="P80" s="114">
        <v>46152.782079999997</v>
      </c>
      <c r="Q80" s="114">
        <v>49887.306320000011</v>
      </c>
      <c r="R80" s="114">
        <v>50489.748910000002</v>
      </c>
    </row>
    <row r="81" spans="2:18" x14ac:dyDescent="0.25">
      <c r="B81" s="115" t="s">
        <v>247</v>
      </c>
      <c r="C81" s="75"/>
      <c r="D81" s="75"/>
      <c r="E81" s="75"/>
      <c r="F81" s="75"/>
      <c r="G81" s="75"/>
      <c r="H81" s="119">
        <v>7521.0858099999996</v>
      </c>
      <c r="I81" s="116">
        <v>10292.76845</v>
      </c>
      <c r="J81" s="116">
        <v>11231.326479999998</v>
      </c>
      <c r="K81" s="116">
        <v>13123.485419999999</v>
      </c>
      <c r="L81" s="119">
        <v>23580.53585</v>
      </c>
      <c r="M81" s="116">
        <v>28003.118779999997</v>
      </c>
      <c r="N81" s="116">
        <v>29240.308659999995</v>
      </c>
      <c r="O81" s="123">
        <v>66721.13446999999</v>
      </c>
      <c r="P81" s="116">
        <v>70909.780740000002</v>
      </c>
      <c r="Q81" s="116">
        <v>77482.386670000007</v>
      </c>
      <c r="R81" s="116">
        <v>82453.138910000009</v>
      </c>
    </row>
    <row r="82" spans="2:18" x14ac:dyDescent="0.25">
      <c r="B82" s="115" t="s">
        <v>175</v>
      </c>
      <c r="C82" s="75"/>
      <c r="D82" s="75"/>
      <c r="E82" s="75"/>
      <c r="F82" s="75"/>
      <c r="G82" s="75"/>
      <c r="H82" s="119">
        <v>10486.586239999999</v>
      </c>
      <c r="I82" s="116">
        <v>13522.97249</v>
      </c>
      <c r="J82" s="116">
        <v>14736.935549999998</v>
      </c>
      <c r="K82" s="116">
        <v>16966.661039999999</v>
      </c>
      <c r="L82" s="119">
        <v>28276.466990000001</v>
      </c>
      <c r="M82" s="116">
        <v>33442.819210000001</v>
      </c>
      <c r="N82" s="116">
        <v>35363.710579999992</v>
      </c>
      <c r="O82" s="123">
        <v>73995.006529999984</v>
      </c>
      <c r="P82" s="116">
        <v>79167.225860000006</v>
      </c>
      <c r="Q82" s="116">
        <v>87671.83759000001</v>
      </c>
      <c r="R82" s="116">
        <v>93190.163130000001</v>
      </c>
    </row>
    <row r="83" spans="2:18" x14ac:dyDescent="0.25">
      <c r="B83" s="115"/>
      <c r="C83" s="75"/>
      <c r="D83" s="75"/>
      <c r="E83" s="75"/>
      <c r="F83" s="75"/>
      <c r="G83" s="75"/>
      <c r="H83" s="120"/>
      <c r="I83" s="74"/>
      <c r="J83" s="74"/>
      <c r="K83" s="74"/>
      <c r="L83" s="120"/>
      <c r="M83" s="74"/>
      <c r="N83" s="74"/>
      <c r="O83" s="124"/>
      <c r="P83" s="74"/>
      <c r="Q83" s="117"/>
      <c r="R83" s="117"/>
    </row>
    <row r="84" spans="2:18" x14ac:dyDescent="0.25">
      <c r="B84" s="115" t="s">
        <v>248</v>
      </c>
      <c r="C84" s="75"/>
      <c r="D84" s="75"/>
      <c r="E84" s="75"/>
      <c r="F84" s="75"/>
      <c r="G84" s="75"/>
      <c r="H84" s="121"/>
      <c r="I84" s="75"/>
      <c r="J84" s="75"/>
      <c r="K84" s="75"/>
      <c r="L84" s="121"/>
      <c r="M84" s="75"/>
      <c r="N84" s="75"/>
      <c r="O84" s="125"/>
      <c r="P84" s="75"/>
      <c r="Q84" s="114"/>
      <c r="R84" s="114"/>
    </row>
    <row r="85" spans="2:18" x14ac:dyDescent="0.25">
      <c r="B85" s="112" t="s">
        <v>60</v>
      </c>
      <c r="C85" s="75"/>
      <c r="D85" s="75"/>
      <c r="E85" s="75"/>
      <c r="F85" s="75"/>
      <c r="G85" s="75"/>
      <c r="H85" s="118">
        <v>-245.50378000000001</v>
      </c>
      <c r="I85" s="114">
        <v>-265.65656999999999</v>
      </c>
      <c r="J85" s="114">
        <v>-265.15428000000003</v>
      </c>
      <c r="K85" s="114">
        <v>-255.62017999999995</v>
      </c>
      <c r="L85" s="118">
        <v>-243.45926</v>
      </c>
      <c r="M85" s="114">
        <v>-252.77729999999997</v>
      </c>
      <c r="N85" s="114">
        <v>-345.20288000000005</v>
      </c>
      <c r="O85" s="122">
        <v>-373.89731999999992</v>
      </c>
      <c r="P85" s="114">
        <v>-415.57803000000001</v>
      </c>
      <c r="Q85" s="114">
        <v>-777.4998700000001</v>
      </c>
      <c r="R85" s="114">
        <v>-789.84059999999988</v>
      </c>
    </row>
    <row r="86" spans="2:18" x14ac:dyDescent="0.25">
      <c r="B86" s="112" t="s">
        <v>249</v>
      </c>
      <c r="C86" s="75"/>
      <c r="D86" s="75"/>
      <c r="E86" s="75"/>
      <c r="F86" s="75"/>
      <c r="G86" s="75"/>
      <c r="H86" s="118">
        <v>-25.58933</v>
      </c>
      <c r="I86" s="114">
        <v>-28.664899999999999</v>
      </c>
      <c r="J86" s="114">
        <v>-32.582529999999998</v>
      </c>
      <c r="K86" s="114">
        <v>-38.370750000000001</v>
      </c>
      <c r="L86" s="118">
        <v>-50.22820999999999</v>
      </c>
      <c r="M86" s="114">
        <v>-60.386159999999997</v>
      </c>
      <c r="N86" s="114">
        <v>-66.235330000000019</v>
      </c>
      <c r="O86" s="122">
        <v>-84.729409999999973</v>
      </c>
      <c r="P86" s="114">
        <v>-129.74927000000002</v>
      </c>
      <c r="Q86" s="114">
        <v>-158.03652</v>
      </c>
      <c r="R86" s="114">
        <v>-206.58002000000002</v>
      </c>
    </row>
    <row r="87" spans="2:18" x14ac:dyDescent="0.25">
      <c r="B87" s="115" t="s">
        <v>250</v>
      </c>
      <c r="C87" s="75"/>
      <c r="D87" s="75"/>
      <c r="E87" s="75"/>
      <c r="F87" s="75"/>
      <c r="G87" s="75"/>
      <c r="H87" s="119">
        <v>-271.09311000000002</v>
      </c>
      <c r="I87" s="116">
        <v>-294.32146999999998</v>
      </c>
      <c r="J87" s="116">
        <v>-297.73681000000005</v>
      </c>
      <c r="K87" s="116">
        <v>-293.99092999999993</v>
      </c>
      <c r="L87" s="119">
        <v>-293.68746999999996</v>
      </c>
      <c r="M87" s="116">
        <v>-313.16345999999999</v>
      </c>
      <c r="N87" s="116">
        <v>-411.43821000000008</v>
      </c>
      <c r="O87" s="123">
        <v>-458.6267299999999</v>
      </c>
      <c r="P87" s="116">
        <v>-545.32730000000004</v>
      </c>
      <c r="Q87" s="116">
        <v>-935.5363900000001</v>
      </c>
      <c r="R87" s="116">
        <v>-996.42061999999987</v>
      </c>
    </row>
    <row r="88" spans="2:18" x14ac:dyDescent="0.25">
      <c r="B88" s="112"/>
      <c r="C88" s="75"/>
      <c r="D88" s="75"/>
      <c r="E88" s="75"/>
      <c r="F88" s="75"/>
      <c r="G88" s="75"/>
      <c r="H88" s="118"/>
      <c r="I88" s="114"/>
      <c r="J88" s="114"/>
      <c r="K88" s="114"/>
      <c r="L88" s="118"/>
      <c r="M88" s="114"/>
      <c r="N88" s="114"/>
      <c r="O88" s="122"/>
      <c r="P88" s="114"/>
      <c r="Q88" s="114"/>
      <c r="R88" s="114"/>
    </row>
    <row r="89" spans="2:18" x14ac:dyDescent="0.25">
      <c r="B89" s="112" t="s">
        <v>251</v>
      </c>
      <c r="C89" s="75"/>
      <c r="D89" s="75"/>
      <c r="E89" s="75"/>
      <c r="F89" s="75"/>
      <c r="G89" s="75"/>
      <c r="H89" s="118">
        <v>-117.29485</v>
      </c>
      <c r="I89" s="114">
        <v>-119.51810000000002</v>
      </c>
      <c r="J89" s="114">
        <v>-127.88637</v>
      </c>
      <c r="K89" s="114">
        <v>-145.79207</v>
      </c>
      <c r="L89" s="118">
        <v>-185.45660999999998</v>
      </c>
      <c r="M89" s="114">
        <v>-191.47722000000002</v>
      </c>
      <c r="N89" s="114">
        <v>-232.84776999999997</v>
      </c>
      <c r="O89" s="122">
        <v>-706.23146000000008</v>
      </c>
      <c r="P89" s="114">
        <v>-554.72518000000002</v>
      </c>
      <c r="Q89" s="114">
        <v>-629.1949699999999</v>
      </c>
      <c r="R89" s="114">
        <v>-740.22431000000006</v>
      </c>
    </row>
    <row r="90" spans="2:18" x14ac:dyDescent="0.25">
      <c r="B90" s="115" t="s">
        <v>175</v>
      </c>
      <c r="C90" s="75"/>
      <c r="D90" s="75"/>
      <c r="E90" s="75"/>
      <c r="F90" s="75"/>
      <c r="G90" s="75"/>
      <c r="H90" s="119">
        <v>-388.38796000000002</v>
      </c>
      <c r="I90" s="116">
        <v>-413.83956999999998</v>
      </c>
      <c r="J90" s="116">
        <v>-425.62318000000005</v>
      </c>
      <c r="K90" s="116">
        <v>-439.7829999999999</v>
      </c>
      <c r="L90" s="119">
        <v>-479.14407999999992</v>
      </c>
      <c r="M90" s="116">
        <v>-504.64067999999997</v>
      </c>
      <c r="N90" s="116">
        <v>-644.28598000000011</v>
      </c>
      <c r="O90" s="123">
        <v>-1164.8581899999999</v>
      </c>
      <c r="P90" s="116">
        <v>-1100.0524800000001</v>
      </c>
      <c r="Q90" s="116">
        <v>-1564.73136</v>
      </c>
      <c r="R90" s="116">
        <v>-1736.6449299999999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262D2098E0744EADBA72377DC05AD4" ma:contentTypeVersion="16" ma:contentTypeDescription="Skapa ett nytt dokument." ma:contentTypeScope="" ma:versionID="8f8200f0950ed7610d8d44a0fbe369e1">
  <xsd:schema xmlns:xsd="http://www.w3.org/2001/XMLSchema" xmlns:xs="http://www.w3.org/2001/XMLSchema" xmlns:p="http://schemas.microsoft.com/office/2006/metadata/properties" xmlns:ns2="cc9edda8-854b-418c-a419-0c681fe4c030" xmlns:ns3="2ba56abf-fc9d-41dd-8b10-2465c29a1198" xmlns:ns4="f1a45da4-07f9-41b7-b799-5ff6beb8a6d6" targetNamespace="http://schemas.microsoft.com/office/2006/metadata/properties" ma:root="true" ma:fieldsID="95b90f10af8874f1ac3f71d180b12742" ns2:_="" ns3:_="" ns4:_="">
    <xsd:import namespace="cc9edda8-854b-418c-a419-0c681fe4c030"/>
    <xsd:import namespace="2ba56abf-fc9d-41dd-8b10-2465c29a1198"/>
    <xsd:import namespace="f1a45da4-07f9-41b7-b799-5ff6beb8a6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edda8-854b-418c-a419-0c681fe4c0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56abf-fc9d-41dd-8b10-2465c29a11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8c675b70-bffd-4c10-b9d1-39cfe76912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45da4-07f9-41b7-b799-5ff6beb8a6d6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303f0e7-0eeb-4776-a8a6-77d825ba944c}" ma:internalName="TaxCatchAll" ma:showField="CatchAllData" ma:web="f1a45da4-07f9-41b7-b799-5ff6beb8a6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a45da4-07f9-41b7-b799-5ff6beb8a6d6" xsi:nil="true"/>
    <lcf76f155ced4ddcb4097134ff3c332f xmlns="2ba56abf-fc9d-41dd-8b10-2465c29a1198">
      <Terms xmlns="http://schemas.microsoft.com/office/infopath/2007/PartnerControls"/>
    </lcf76f155ced4ddcb4097134ff3c332f>
    <SharedWithUsers xmlns="cc9edda8-854b-418c-a419-0c681fe4c030">
      <UserInfo>
        <DisplayName>Jakob Knoph</DisplayName>
        <AccountId>61</AccountId>
        <AccountType/>
      </UserInfo>
      <UserInfo>
        <DisplayName>Mattias Lidbeck</DisplayName>
        <AccountId>544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0AD261-A7F6-47B7-BEC5-35978801D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edda8-854b-418c-a419-0c681fe4c030"/>
    <ds:schemaRef ds:uri="2ba56abf-fc9d-41dd-8b10-2465c29a1198"/>
    <ds:schemaRef ds:uri="f1a45da4-07f9-41b7-b799-5ff6beb8a6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F49C4-1A91-4AD4-A50A-A7DD46373851}">
  <ds:schemaRefs>
    <ds:schemaRef ds:uri="cc9edda8-854b-418c-a419-0c681fe4c030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f1a45da4-07f9-41b7-b799-5ff6beb8a6d6"/>
    <ds:schemaRef ds:uri="http://schemas.microsoft.com/office/infopath/2007/PartnerControls"/>
    <ds:schemaRef ds:uri="http://schemas.openxmlformats.org/package/2006/metadata/core-properties"/>
    <ds:schemaRef ds:uri="2ba56abf-fc9d-41dd-8b10-2465c29a119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6552A8-301C-4782-A39A-520D2B3B6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PnL</vt:lpstr>
      <vt:lpstr>BS</vt:lpstr>
      <vt:lpstr>CF</vt:lpstr>
      <vt:lpstr>Segment</vt:lpstr>
      <vt:lpstr>Quarterly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Sunnerdahl</dc:creator>
  <cp:keywords/>
  <dc:description/>
  <cp:lastModifiedBy>Karl Strandberg</cp:lastModifiedBy>
  <cp:revision/>
  <dcterms:created xsi:type="dcterms:W3CDTF">2022-10-16T16:46:17Z</dcterms:created>
  <dcterms:modified xsi:type="dcterms:W3CDTF">2023-02-15T19:56:03Z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0x010100A8262D2098E0744EADBA72377DC05AD4</vt:lpwstr>
  </property>
  <property fmtid="{D5CDD505-2E9C-101B-9397-08002B2CF9AE}" pid="3" name="MediaServiceImageTags">
    <vt:lpwstr/>
  </property>
</Properties>
</file>